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7945" windowHeight="12375"/>
  </bookViews>
  <sheets>
    <sheet name="Hoja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14752F9A0F5A4BFFBC98229AC62EC54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09900" y="3149600"/>
          <a:ext cx="10287000" cy="1828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" name="ID_1590100A05114793A68AC2146E52DC0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4584700"/>
          <a:ext cx="1095375" cy="885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CAC88064DB834BA6A4C3E2CD0A31426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009900" y="3149600"/>
          <a:ext cx="7620000" cy="762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A04E8378A0D141A6A2C80DCCAE44F8AC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15640" y="3478530"/>
          <a:ext cx="6238875" cy="5772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98011233FE244942B8A838F5E9AAA4D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056255" y="4405630"/>
          <a:ext cx="4333875" cy="3924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3FC2A035FEFF46C6BE4C85359FF374F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441700" y="8069580"/>
          <a:ext cx="952500" cy="95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2F9E635CDA0642CBBC0AC330392858D9" descr="详情页tif_1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525" y="4160520"/>
          <a:ext cx="7524750" cy="4900295"/>
        </a:xfrm>
        <a:prstGeom prst="rect">
          <a:avLst/>
        </a:prstGeom>
      </xdr:spPr>
    </xdr:pic>
  </etc:cellImage>
  <etc:cellImage>
    <xdr:pic>
      <xdr:nvPicPr>
        <xdr:cNvPr id="8" name="ID_08A9E1017EFE4902834C643E0A780A46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009900" y="3149600"/>
          <a:ext cx="12192000" cy="16259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F4C5A487562B4EF3BB26F61ED1B5645B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009900" y="3149600"/>
          <a:ext cx="38100000" cy="2857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B3D797371BBE4302BB35FE81EBB98F2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009900" y="4356100"/>
          <a:ext cx="28575000" cy="381000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<sst xmlns="http://schemas.openxmlformats.org/spreadsheetml/2006/main" count="855" uniqueCount="529">
  <si>
    <t>PACKING LIST</t>
  </si>
  <si>
    <t xml:space="preserve">Kind of packages: Description of Good </t>
  </si>
  <si>
    <t>SHIPPER：
- GLOBAL SHOP INTERNATIONAL COMPANY LIMITED
- ADDRESS: ROOM 8038/E EASEY COMMERCTATBUILDING 253-261 HENNESSY ROADWAN CHAIHONG KONG
- TLF: +86 15355341017
- EMAIL: MVILLEGAS@PROBUSINESS.PE</t>
  </si>
  <si>
    <t>TOTAL BOX</t>
  </si>
  <si>
    <t>CBM TOTAL</t>
  </si>
  <si>
    <t>WEIGHT TOTAL</t>
  </si>
  <si>
    <t>HATS FOR GIRLS - 
GIFT BOX- 
WRAPPING PAPER -</t>
  </si>
  <si>
    <t>CONSIGNEE:  PRO MUNDO COMEX S.A.C
RUC: 20612452432
ADDRESS: JR. ALEXANDER VON HUMBOLDT NRO. 1091 DPTO 16 INT. 4 URB. EL PORVENIR LIMA - LIMA. 
EMAIL: MVALLE@PROBUSINESS.PE</t>
  </si>
  <si>
    <t>Supplier Code 
供应商编码</t>
  </si>
  <si>
    <t>Product pic 产品照片</t>
  </si>
  <si>
    <t>English Product Name 英文品名</t>
  </si>
  <si>
    <t>Chinese Product Name 中文品名</t>
  </si>
  <si>
    <t>Item number 货号</t>
  </si>
  <si>
    <t>Material 材料</t>
  </si>
  <si>
    <t>Pieces per carton 
数量/每件</t>
  </si>
  <si>
    <t>Cartons Qty 件数</t>
  </si>
  <si>
    <t>Total Pieces 总数</t>
  </si>
  <si>
    <t>Carton CBM 单箱体积</t>
  </si>
  <si>
    <t>Total CBM  总体积</t>
  </si>
  <si>
    <t>Carton GW (Kg) 单箱毛重</t>
  </si>
  <si>
    <t xml:space="preserve"> Total GW (kg) 总毛重</t>
  </si>
  <si>
    <t>RACO15-2</t>
  </si>
  <si>
    <t>electronic balance</t>
  </si>
  <si>
    <t>天平</t>
  </si>
  <si>
    <t>WA6002Y</t>
  </si>
  <si>
    <t>传感器，线路板，外壳，液晶显示</t>
  </si>
  <si>
    <t>WA20002Y</t>
  </si>
  <si>
    <t>WA251P</t>
  </si>
  <si>
    <t>WA301P</t>
  </si>
  <si>
    <t>MT2002L</t>
  </si>
  <si>
    <t>RACO15-3</t>
  </si>
  <si>
    <t>Aluminum container</t>
  </si>
  <si>
    <t>取土铝盒</t>
  </si>
  <si>
    <t>7616999000</t>
  </si>
  <si>
    <t>aluminium</t>
  </si>
  <si>
    <t>DIPU90-16</t>
  </si>
  <si>
    <t>Coffee dripper</t>
  </si>
  <si>
    <t>咖啡滤杯</t>
  </si>
  <si>
    <t>CD-20250907</t>
  </si>
  <si>
    <t>plastic</t>
  </si>
  <si>
    <t>JABE16-2</t>
  </si>
  <si>
    <t>betterfly LOCKS 1.0mm</t>
  </si>
  <si>
    <t>锁扣</t>
  </si>
  <si>
    <t>FS-1108</t>
  </si>
  <si>
    <t>carbon steel/铁</t>
  </si>
  <si>
    <t>HANDLES 1.2MM</t>
  </si>
  <si>
    <t>提手</t>
  </si>
  <si>
    <t>FS-2065</t>
  </si>
  <si>
    <t>Corner</t>
  </si>
  <si>
    <t>包角</t>
  </si>
  <si>
    <t>FS-6034</t>
  </si>
  <si>
    <t>Wheel</t>
  </si>
  <si>
    <t>轮子</t>
  </si>
  <si>
    <t>FS-7008</t>
  </si>
  <si>
    <t>carbon steel+plastic /铁+橡胶</t>
  </si>
  <si>
    <t>alunimum</t>
  </si>
  <si>
    <t>角铝</t>
  </si>
  <si>
    <t>FS-A007-JSFS-004</t>
  </si>
  <si>
    <t>Aluminum/铝</t>
  </si>
  <si>
    <t>JABE16-3</t>
  </si>
  <si>
    <t>lock pin</t>
  </si>
  <si>
    <t>插销</t>
  </si>
  <si>
    <t>001</t>
  </si>
  <si>
    <t>stainless steel</t>
  </si>
  <si>
    <t>002</t>
  </si>
  <si>
    <t>BRRE16-1</t>
  </si>
  <si>
    <t>30M 4.0mm Electrical Cable Puller Steel Push Puller</t>
  </si>
  <si>
    <t xml:space="preserve">
电工专用弹簧穿线器引线器</t>
  </si>
  <si>
    <t>01</t>
  </si>
  <si>
    <t>弹簧钢丝</t>
  </si>
  <si>
    <t>190 Hand Pneumatic Impact Tool With Gun Head Slotted Shovel</t>
  </si>
  <si>
    <t>190型气锤</t>
  </si>
  <si>
    <t>02</t>
  </si>
  <si>
    <t>锰钢</t>
  </si>
  <si>
    <t>SH-25 Manual Pipe Benders</t>
  </si>
  <si>
    <t>手动弯管器</t>
  </si>
  <si>
    <t>03</t>
  </si>
  <si>
    <t>铸铁</t>
  </si>
  <si>
    <t>Offset Extension Wrench for Electric Drill</t>
  </si>
  <si>
    <t xml:space="preserve">加长棘轮扳手 </t>
  </si>
  <si>
    <t>04</t>
  </si>
  <si>
    <t>铬钒钢</t>
  </si>
  <si>
    <t xml:space="preserve"> 35mm Stainless Steel Hinge Boring Jig Kit Woodworking Hole Opener</t>
  </si>
  <si>
    <t>不锈钢铰链开孔定位器</t>
  </si>
  <si>
    <t>05</t>
  </si>
  <si>
    <t>不锈钢</t>
  </si>
  <si>
    <t>Offset Extension Wrench High-carbon Steel Impact Socket Ratchet Wrench Tool With 1/4inch 3/8inch 1/2inch Square Wrench</t>
  </si>
  <si>
    <t>棘轮延长扳手</t>
  </si>
  <si>
    <t>06</t>
  </si>
  <si>
    <t>高碳钢</t>
  </si>
  <si>
    <t>Alloy hole opener set of  drill bit</t>
  </si>
  <si>
    <t>合金开孔器套装</t>
  </si>
  <si>
    <t>07</t>
  </si>
  <si>
    <t>硬质合金</t>
  </si>
  <si>
    <t>European standard circular insert grinding drilling machine,grinding drill bit machine</t>
  </si>
  <si>
    <t>钻头研磨机</t>
  </si>
  <si>
    <t>08</t>
  </si>
  <si>
    <t>ABS+砂轮</t>
  </si>
  <si>
    <t>Hand-planed sandpaper, hand-sanded adjustable grinding</t>
  </si>
  <si>
    <t>手推板砂纸手磨板70x400打磨板套装</t>
  </si>
  <si>
    <t>09</t>
  </si>
  <si>
    <t>ABS</t>
  </si>
  <si>
    <t>Car power-saving wrench and power-increasing wrench</t>
  </si>
  <si>
    <t>拆轮胎省力扳手</t>
  </si>
  <si>
    <t>10</t>
  </si>
  <si>
    <t>碳钢</t>
  </si>
  <si>
    <t>Woodworking edge trimming and milling circular positioning ruler</t>
  </si>
  <si>
    <t>木工修边铣圆定位尺</t>
  </si>
  <si>
    <t>11</t>
  </si>
  <si>
    <t>铝合金</t>
  </si>
  <si>
    <t>Disc brake piston compressor brake wrench</t>
  </si>
  <si>
    <t>碟刹刹车扳手</t>
  </si>
  <si>
    <t>12</t>
  </si>
  <si>
    <t>Multi-angle bidirectional ratchet screwdriver bit assembly</t>
  </si>
  <si>
    <t>多角度双向棘轮螺丝刀套装</t>
  </si>
  <si>
    <t>13</t>
  </si>
  <si>
    <t>S2合金钢</t>
  </si>
  <si>
    <t>Ratchet pipe cutter 8-29mm fast pipe cutter</t>
  </si>
  <si>
    <t>8-29mm棘轮管子割刀</t>
  </si>
  <si>
    <t>14</t>
  </si>
  <si>
    <t>锌合金</t>
  </si>
  <si>
    <t>P80,p120,p180,p220,p320 Hand-planed sandpaper</t>
  </si>
  <si>
    <t>P80,p120,p180,p220,p320手推板专用砂纸</t>
  </si>
  <si>
    <t>砂纸</t>
  </si>
  <si>
    <t>2*31+2*25+2*18+2*15.5+2*13</t>
  </si>
  <si>
    <t>ROOS16-1</t>
  </si>
  <si>
    <t>earphone</t>
  </si>
  <si>
    <t>耳机</t>
  </si>
  <si>
    <t>M19</t>
  </si>
  <si>
    <t>M28</t>
  </si>
  <si>
    <t>AIR39</t>
  </si>
  <si>
    <t>PRO6</t>
  </si>
  <si>
    <t>M25</t>
  </si>
  <si>
    <t>M90PRO</t>
  </si>
  <si>
    <t>F9</t>
  </si>
  <si>
    <t>A6S</t>
  </si>
  <si>
    <t>DX26</t>
  </si>
  <si>
    <t>E7S</t>
  </si>
  <si>
    <t>GRES15-1</t>
  </si>
  <si>
    <t>40X150 binocular
KWX-20X50 handheld binocular</t>
  </si>
  <si>
    <t>40X150 望远镜
KWX-20X50手持望远镜</t>
  </si>
  <si>
    <t xml:space="preserve">KGKS5-head
</t>
  </si>
  <si>
    <t>铝，铸钢，玻璃，橡胶</t>
  </si>
  <si>
    <t>主机箱：88*45*57CM
立柱箱：127*27*27CM  
底盘箱：52*52*12CM</t>
  </si>
  <si>
    <t>主机箱41Kg(含2个小望远镜)
立柱箱16.5Kg
底盘箱18.5Kg</t>
  </si>
  <si>
    <t>MOHU90-16</t>
  </si>
  <si>
    <t>ELECTRIC WHEELCHAIR</t>
  </si>
  <si>
    <t>电动轮椅</t>
  </si>
  <si>
    <t>JD-EW8026</t>
  </si>
  <si>
    <t>铝</t>
  </si>
  <si>
    <t>JD-EW8026R</t>
  </si>
  <si>
    <t>JD-EW8034</t>
  </si>
  <si>
    <t>铁</t>
  </si>
  <si>
    <t>CERO14-3</t>
  </si>
  <si>
    <t>AIR FRYER</t>
  </si>
  <si>
    <t>空气炸锅</t>
  </si>
  <si>
    <t>MZ-10</t>
  </si>
  <si>
    <t>Plastic &amp; stainless steel</t>
  </si>
  <si>
    <t>JD-989A</t>
  </si>
  <si>
    <t>Plastic</t>
  </si>
  <si>
    <t>BLENDER</t>
  </si>
  <si>
    <t>搅拌器</t>
  </si>
  <si>
    <t>YOBR90-16</t>
  </si>
  <si>
    <t>bottle cap</t>
  </si>
  <si>
    <t>瓶盖</t>
  </si>
  <si>
    <t>塑料PP</t>
  </si>
  <si>
    <t>JEPR90-16</t>
  </si>
  <si>
    <t>STAINLESS STEEL HOLE BALL</t>
  </si>
  <si>
    <t>不锈钢孔球</t>
  </si>
  <si>
    <t>YE1001</t>
  </si>
  <si>
    <t>STAINLESS STEEL GLASS CLAMP</t>
  </si>
  <si>
    <t>不锈钢玻璃夹</t>
  </si>
  <si>
    <t>YE1002</t>
  </si>
  <si>
    <t>JHME16-1</t>
  </si>
  <si>
    <t>Sharp beak plastic faucet</t>
  </si>
  <si>
    <t>塑料水龙头</t>
  </si>
  <si>
    <t>JFX01</t>
  </si>
  <si>
    <t>塑料</t>
  </si>
  <si>
    <t>CHAR15-3</t>
  </si>
  <si>
    <t>Flower bag</t>
  </si>
  <si>
    <t>花袋</t>
  </si>
  <si>
    <t>CA01</t>
  </si>
  <si>
    <t>纸</t>
  </si>
  <si>
    <t>CA02</t>
  </si>
  <si>
    <t>CA03</t>
  </si>
  <si>
    <t>CA04</t>
  </si>
  <si>
    <t>CA05</t>
  </si>
  <si>
    <t>CA06</t>
  </si>
  <si>
    <t>CA07</t>
  </si>
  <si>
    <t>CA08</t>
  </si>
  <si>
    <t>CA09</t>
  </si>
  <si>
    <t>CA10</t>
  </si>
  <si>
    <t>CA11</t>
  </si>
  <si>
    <t>CA12</t>
  </si>
  <si>
    <t>JEAN90-16</t>
  </si>
  <si>
    <t>Three-point seat belt
（205Wire rope lock）</t>
  </si>
  <si>
    <t>三点式安全带(205钢丝绳锁扣)</t>
  </si>
  <si>
    <t>Iron, plastic products, webbing</t>
  </si>
  <si>
    <t>Three-point seat belt
（150 steel plate wire harness lock ）</t>
  </si>
  <si>
    <t>三点式安全带(150钢板线束锁扣)</t>
  </si>
  <si>
    <t>Three-point seat belt
（150 steel plate lock）</t>
  </si>
  <si>
    <t>三点式安全带(150钢板锁扣)</t>
  </si>
  <si>
    <t>SASU90-16</t>
  </si>
  <si>
    <t>Hydraulic Knockout Punchers</t>
  </si>
  <si>
    <t>液压开孔器</t>
  </si>
  <si>
    <t>HHK-15</t>
  </si>
  <si>
    <t>钢</t>
  </si>
  <si>
    <t>HHK-8</t>
  </si>
  <si>
    <t>DIPR90-16</t>
  </si>
  <si>
    <t>Floor grinding machine</t>
  </si>
  <si>
    <t>地坪研磨机</t>
  </si>
  <si>
    <t xml:space="preserve">R540 </t>
  </si>
  <si>
    <t>金属</t>
  </si>
  <si>
    <t>JABE16-1</t>
  </si>
  <si>
    <t>perforated metal mesh</t>
  </si>
  <si>
    <t>冲孔网板</t>
  </si>
  <si>
    <t>D-2508166</t>
  </si>
  <si>
    <t>iron steel</t>
  </si>
  <si>
    <t>200pcs</t>
  </si>
  <si>
    <t>Coffee knock box</t>
  </si>
  <si>
    <t>咖啡敲渣桶</t>
  </si>
  <si>
    <t>LX-01</t>
  </si>
  <si>
    <t>ABS+silicone+terylene</t>
  </si>
  <si>
    <t>4pcs/carton</t>
  </si>
  <si>
    <t>2pcs/carton</t>
  </si>
  <si>
    <t>Coffee Filter</t>
  </si>
  <si>
    <t>咖啡过滤器</t>
  </si>
  <si>
    <t>LX-02</t>
  </si>
  <si>
    <t>250pcs/carton</t>
  </si>
  <si>
    <t>Coffee Filter Press</t>
  </si>
  <si>
    <t>咖啡纸压器</t>
  </si>
  <si>
    <t>LX-03</t>
  </si>
  <si>
    <t>Coffee Latte Pen</t>
  </si>
  <si>
    <t>咖啡拉花针</t>
  </si>
  <si>
    <t>LX-04</t>
  </si>
  <si>
    <t>304 stainless steel+wood</t>
  </si>
  <si>
    <t xml:space="preserve">RIAL16-1 </t>
  </si>
  <si>
    <t>UV ink</t>
  </si>
  <si>
    <t>UV墨水</t>
  </si>
  <si>
    <t>inky-1
inky-2</t>
  </si>
  <si>
    <t>货代材料</t>
  </si>
  <si>
    <t>46x38x28cm
0.05m³</t>
  </si>
  <si>
    <t>Afilm</t>
  </si>
  <si>
    <t>A膜</t>
  </si>
  <si>
    <t>Afilm-1
Afilm-2</t>
  </si>
  <si>
    <t>66x17x17cm</t>
  </si>
  <si>
    <t>Bfilm</t>
  </si>
  <si>
    <t>B膜</t>
  </si>
  <si>
    <t>Bfilm-1
Bfilm-2</t>
  </si>
  <si>
    <t>66x16x16cm</t>
  </si>
  <si>
    <t xml:space="preserve">PAPE16-1 </t>
  </si>
  <si>
    <t>Frying
Basket</t>
  </si>
  <si>
    <t>不锈钢油炸篮</t>
  </si>
  <si>
    <t>HBG008</t>
  </si>
  <si>
    <t>Stainless Steel</t>
  </si>
  <si>
    <t>Two-face
Grill</t>
  </si>
  <si>
    <t>铝制双面煎盘</t>
  </si>
  <si>
    <t>HBG015</t>
  </si>
  <si>
    <t>Aluminum</t>
  </si>
  <si>
    <t>Glazed Granite
tray</t>
  </si>
  <si>
    <t>花岗岩涂层烤盘</t>
  </si>
  <si>
    <t>HBG0016</t>
  </si>
  <si>
    <t>1/1 GN
Pan</t>
  </si>
  <si>
    <t>不锈钢餐盘</t>
  </si>
  <si>
    <t>HBG001</t>
  </si>
  <si>
    <t>1/1 Smooth Sheet
Pan</t>
  </si>
  <si>
    <t>铝制平盘</t>
  </si>
  <si>
    <t>HBG003</t>
  </si>
  <si>
    <t>1/1 Egg Pan</t>
  </si>
  <si>
    <t>铝制煎蛋盘</t>
  </si>
  <si>
    <t>HBG005</t>
  </si>
  <si>
    <t>PETA16-1</t>
  </si>
  <si>
    <t>Robot Vacuum Cleaner</t>
  </si>
  <si>
    <t>扫地机</t>
  </si>
  <si>
    <t>IS25</t>
  </si>
  <si>
    <t>IS25A</t>
  </si>
  <si>
    <t>A3</t>
  </si>
  <si>
    <t xml:space="preserve">RUGI90-16 </t>
  </si>
  <si>
    <t>face mask</t>
  </si>
  <si>
    <t>面罩</t>
  </si>
  <si>
    <t>Polyester</t>
  </si>
  <si>
    <t>HANDCUFF POUCH</t>
  </si>
  <si>
    <t>手铐套</t>
  </si>
  <si>
    <t>SET OF KNEE PADS AND ELBOW PADS</t>
  </si>
  <si>
    <t>护膝护肘套装</t>
  </si>
  <si>
    <t>belt</t>
  </si>
  <si>
    <t>腰带</t>
  </si>
  <si>
    <t>cap</t>
  </si>
  <si>
    <t>帽子</t>
  </si>
  <si>
    <t>fabric</t>
  </si>
  <si>
    <t>MAJO16-1</t>
  </si>
  <si>
    <t>Electric unicycle</t>
  </si>
  <si>
    <t>电动独轮车</t>
  </si>
  <si>
    <t>Master Pro V3</t>
  </si>
  <si>
    <t>SOVA90-16</t>
  </si>
  <si>
    <t>slush machine</t>
  </si>
  <si>
    <t>雪泥机</t>
  </si>
  <si>
    <t>SC-3</t>
  </si>
  <si>
    <t>ANAR90-16</t>
  </si>
  <si>
    <t>Inflatable Toys</t>
  </si>
  <si>
    <t>充气跳床</t>
  </si>
  <si>
    <t>JIALE007</t>
  </si>
  <si>
    <t>PVC</t>
  </si>
  <si>
    <t>充气泡泡屋</t>
  </si>
  <si>
    <t>JIALE008</t>
  </si>
  <si>
    <t>充气滑梯</t>
  </si>
  <si>
    <t>JIALE005</t>
  </si>
  <si>
    <t>fan</t>
  </si>
  <si>
    <t>风机</t>
  </si>
  <si>
    <t>JIALE002</t>
  </si>
  <si>
    <t>气示</t>
  </si>
  <si>
    <t>JIALE001</t>
  </si>
  <si>
    <t>ROCO16-1</t>
  </si>
  <si>
    <t>heater lamp</t>
  </si>
  <si>
    <t>育雏加热灯</t>
  </si>
  <si>
    <t>LAP-01</t>
  </si>
  <si>
    <t>玻璃</t>
  </si>
  <si>
    <t>61*50*49</t>
  </si>
  <si>
    <t>lamp shade</t>
  </si>
  <si>
    <t>灯罩</t>
  </si>
  <si>
    <t>LAP-02</t>
  </si>
  <si>
    <t>塑料，铁</t>
  </si>
  <si>
    <t>65*32*37</t>
  </si>
  <si>
    <t>56*39*26</t>
  </si>
  <si>
    <t>chicken drinker cup</t>
  </si>
  <si>
    <t>鸡用饮水碗</t>
  </si>
  <si>
    <t>PH-124</t>
  </si>
  <si>
    <t>58*53*52</t>
  </si>
  <si>
    <t>PH-53</t>
  </si>
  <si>
    <t>PH-165</t>
  </si>
  <si>
    <t>rabbit drinker cup</t>
  </si>
  <si>
    <t>兔用饮水碗</t>
  </si>
  <si>
    <t>PH-71</t>
  </si>
  <si>
    <t>57*46*32</t>
  </si>
  <si>
    <t>chicken drinker</t>
  </si>
  <si>
    <t>鸡用饮水器</t>
  </si>
  <si>
    <t>PH-44-1</t>
  </si>
  <si>
    <t>60*57*77</t>
  </si>
  <si>
    <t>CHAR15-1</t>
  </si>
  <si>
    <t>flower wrapping paper</t>
  </si>
  <si>
    <t>鲜花包装纸</t>
  </si>
  <si>
    <t>XH01</t>
  </si>
  <si>
    <t>ribbon</t>
  </si>
  <si>
    <t>丝带</t>
  </si>
  <si>
    <t>XH02</t>
  </si>
  <si>
    <t>polyester</t>
  </si>
  <si>
    <t>XH03</t>
  </si>
  <si>
    <t>wave yarn</t>
  </si>
  <si>
    <t>浪花纱</t>
  </si>
  <si>
    <t>XH04</t>
  </si>
  <si>
    <t xml:space="preserve">yarn </t>
  </si>
  <si>
    <t>XH05</t>
  </si>
  <si>
    <t>ROAL16- 1</t>
  </si>
  <si>
    <t>Motorcycle Light</t>
  </si>
  <si>
    <t>摩托车灯</t>
  </si>
  <si>
    <t>1-7</t>
  </si>
  <si>
    <t>MAVI16-1</t>
  </si>
  <si>
    <t>Knit hats for Kids
(42-49cm)</t>
  </si>
  <si>
    <t>儿童护耳针织帽</t>
  </si>
  <si>
    <t>HAT001</t>
  </si>
  <si>
    <t>95% Polyester+5% acrylic</t>
  </si>
  <si>
    <t>Children's Bucket Hats
(52cm)</t>
  </si>
  <si>
    <t>儿童渔夫帽</t>
  </si>
  <si>
    <t>HAT002</t>
  </si>
  <si>
    <t>HAT003</t>
  </si>
  <si>
    <t>Basque cap for Kids
(46-52cm)</t>
  </si>
  <si>
    <t>HAT004</t>
  </si>
  <si>
    <t>Bucket hat  for kids
(48-50CM)</t>
  </si>
  <si>
    <t>HAT005</t>
  </si>
  <si>
    <t>Knit hat for Children
(48-50cm)</t>
  </si>
  <si>
    <t>HAT006</t>
  </si>
  <si>
    <t>Winter hat for kids
(48-53CM)</t>
  </si>
  <si>
    <t>Knit hat for Children
(2-8years)</t>
  </si>
  <si>
    <t>HAT007</t>
  </si>
  <si>
    <t>Knit hat  for kids
(50-52CM)</t>
  </si>
  <si>
    <t>HAT008</t>
  </si>
  <si>
    <t>Bucket hat  for kids
(52CM)</t>
  </si>
  <si>
    <t>HAT009</t>
  </si>
  <si>
    <t>HAT010</t>
  </si>
  <si>
    <t xml:space="preserve">CHAR15-2 </t>
  </si>
  <si>
    <t>artificial flower</t>
  </si>
  <si>
    <t>仿真花</t>
  </si>
  <si>
    <t>XY0764L</t>
  </si>
  <si>
    <t>绢布+塑料</t>
  </si>
  <si>
    <t>FQ0105X</t>
  </si>
  <si>
    <t>JHES16-2</t>
  </si>
  <si>
    <t>raincoat</t>
  </si>
  <si>
    <t>雨衣</t>
  </si>
  <si>
    <t>无</t>
  </si>
  <si>
    <t>EVA</t>
  </si>
  <si>
    <t xml:space="preserve">CEAN16-1 </t>
  </si>
  <si>
    <t>Gym Bag</t>
  </si>
  <si>
    <t>健身包</t>
  </si>
  <si>
    <t>LS0098</t>
  </si>
  <si>
    <t>涤纶</t>
  </si>
  <si>
    <t>Wrist Wraps</t>
  </si>
  <si>
    <t>健身护腕</t>
  </si>
  <si>
    <t>LS0684</t>
  </si>
  <si>
    <t>橡胶，涤纶</t>
  </si>
  <si>
    <t>Weightlifting Shoes</t>
  </si>
  <si>
    <t>健身鞋</t>
  </si>
  <si>
    <t>LS0093</t>
  </si>
  <si>
    <t xml:space="preserve">CEAN16-2 </t>
  </si>
  <si>
    <t>belt  set</t>
  </si>
  <si>
    <t>PU</t>
  </si>
  <si>
    <t xml:space="preserve">knee wrap 2.5 m </t>
  </si>
  <si>
    <t>绑膝 2.5 m 长</t>
  </si>
  <si>
    <t xml:space="preserve">polyester </t>
  </si>
  <si>
    <t>knee wrap 3 m</t>
  </si>
  <si>
    <t>绑膝3m 长</t>
  </si>
  <si>
    <t>003</t>
  </si>
  <si>
    <t xml:space="preserve">soft knee wrap </t>
  </si>
  <si>
    <t>绑膝软款</t>
  </si>
  <si>
    <t>004</t>
  </si>
  <si>
    <t>Chalk</t>
  </si>
  <si>
    <t>镁粉</t>
  </si>
  <si>
    <t>005</t>
  </si>
  <si>
    <t xml:space="preserve">Magnesium </t>
  </si>
  <si>
    <t>RUGI16-2</t>
  </si>
  <si>
    <t xml:space="preserve">WAIST BELT </t>
  </si>
  <si>
    <t>TC0020</t>
  </si>
  <si>
    <t>锌合金+仿尼龙</t>
  </si>
  <si>
    <t>Hat</t>
  </si>
  <si>
    <t>TC0021</t>
  </si>
  <si>
    <t>35%棉+65%涤</t>
  </si>
  <si>
    <t>PAPE16-1</t>
  </si>
  <si>
    <t>Vacuum Packaging Machine</t>
  </si>
  <si>
    <t>真空包装机</t>
  </si>
  <si>
    <t>DZB-260</t>
  </si>
  <si>
    <t>MADE16-1</t>
  </si>
  <si>
    <t>ice wrap hat</t>
  </si>
  <si>
    <t>冰敷帽</t>
  </si>
  <si>
    <t>H08189</t>
  </si>
  <si>
    <t>High-elastic Lycra fabric + gel</t>
  </si>
  <si>
    <t xml:space="preserve">ESVI16-1 </t>
  </si>
  <si>
    <t>Frame</t>
  </si>
  <si>
    <t>相框</t>
  </si>
  <si>
    <t>XXY-851</t>
  </si>
  <si>
    <t>Resin</t>
  </si>
  <si>
    <t>Single-shoulder bag</t>
  </si>
  <si>
    <t>单肩包</t>
  </si>
  <si>
    <t>XXY-852</t>
  </si>
  <si>
    <t>Woolen cord fabric</t>
  </si>
  <si>
    <t>Resin vase</t>
  </si>
  <si>
    <t>树脂花瓶</t>
  </si>
  <si>
    <t>XXY-853</t>
  </si>
  <si>
    <t>Ceramic flower pot</t>
  </si>
  <si>
    <t>陶瓷花盆</t>
  </si>
  <si>
    <t>XXY-854</t>
  </si>
  <si>
    <t>Ceramics</t>
  </si>
  <si>
    <t>RACO15-1</t>
  </si>
  <si>
    <t>Forced Air Drying Oven BOV-V125F</t>
  </si>
  <si>
    <t>干燥箱</t>
  </si>
  <si>
    <t>BOV-V125F</t>
  </si>
  <si>
    <t>1箱1台</t>
  </si>
  <si>
    <t>VICO16-1</t>
  </si>
  <si>
    <t>ESONIC MOTHERBOARD</t>
  </si>
  <si>
    <t>电脑主板</t>
  </si>
  <si>
    <t>H61DA</t>
  </si>
  <si>
    <t>线路板</t>
  </si>
  <si>
    <t>H81DA</t>
  </si>
  <si>
    <t xml:space="preserve">TETE16-1 </t>
  </si>
  <si>
    <t>Water bath pot</t>
  </si>
  <si>
    <t>水浴锅</t>
  </si>
  <si>
    <t>XXY-881</t>
  </si>
  <si>
    <t>Stainless steel</t>
  </si>
  <si>
    <t>Anti-freeze apron</t>
  </si>
  <si>
    <t>防冻围裙</t>
  </si>
  <si>
    <t>XXY-882</t>
  </si>
  <si>
    <t>New Sherry Cotton</t>
  </si>
  <si>
    <t>Anti-freeze gloves</t>
  </si>
  <si>
    <t>防冻手套</t>
  </si>
  <si>
    <t>XXY-883</t>
  </si>
  <si>
    <t>Low-temperature cotton</t>
  </si>
  <si>
    <t>Measuring tape</t>
  </si>
  <si>
    <t>测量尺</t>
  </si>
  <si>
    <t>XXY-884</t>
  </si>
  <si>
    <t>AYRA16-3</t>
  </si>
  <si>
    <t>Gear pump</t>
  </si>
  <si>
    <t>齿轮泵</t>
  </si>
  <si>
    <t>AYRA16-1</t>
  </si>
  <si>
    <t>centrifugal pump</t>
  </si>
  <si>
    <t>离心泵头</t>
  </si>
  <si>
    <t>cmm-01</t>
  </si>
  <si>
    <t>铸钢材质</t>
  </si>
  <si>
    <t>1件</t>
  </si>
  <si>
    <t>WATER CUP</t>
  </si>
  <si>
    <t>水杯</t>
  </si>
  <si>
    <t>HY-3</t>
  </si>
  <si>
    <t>WRITBAND</t>
  </si>
  <si>
    <t>护腕</t>
  </si>
  <si>
    <t>hy-4</t>
  </si>
  <si>
    <t>布</t>
  </si>
  <si>
    <t>SAMPEI</t>
  </si>
  <si>
    <t>样品</t>
  </si>
  <si>
    <t>hy-5</t>
  </si>
  <si>
    <t xml:space="preserve">布 </t>
  </si>
  <si>
    <t>GEGU16-1</t>
  </si>
  <si>
    <t>Electric Scooter</t>
  </si>
  <si>
    <t>电动滑板车</t>
  </si>
  <si>
    <t>D3</t>
  </si>
  <si>
    <t>Aluminum alloy+ABS</t>
  </si>
  <si>
    <t>1 piece/carton</t>
  </si>
  <si>
    <t xml:space="preserve">JHES16-1 </t>
  </si>
  <si>
    <t>School backpack</t>
  </si>
  <si>
    <t>学生双肩包</t>
  </si>
  <si>
    <t>100%聚酯纤维</t>
  </si>
  <si>
    <t>Backpack set</t>
  </si>
  <si>
    <t>背包套装</t>
  </si>
  <si>
    <t>ZOCE14-1</t>
  </si>
  <si>
    <t>hair straightener</t>
  </si>
  <si>
    <t>直发器</t>
  </si>
  <si>
    <t>CG-2025</t>
  </si>
  <si>
    <t>塑料+铝合金</t>
  </si>
  <si>
    <t>51.5*39*40</t>
  </si>
  <si>
    <t>AYRA16-2</t>
  </si>
  <si>
    <t>Roots blower</t>
  </si>
  <si>
    <t>罗茨鼓风机</t>
  </si>
  <si>
    <t>JY001</t>
  </si>
  <si>
    <t>Roots blower  head</t>
  </si>
  <si>
    <t>罗茨鼓风机机头</t>
  </si>
  <si>
    <t>SASU14-1</t>
  </si>
  <si>
    <t>Lightweight brick slotting machine</t>
  </si>
  <si>
    <t>轻质砖开槽机</t>
  </si>
  <si>
    <t>LM-KCJ013</t>
  </si>
  <si>
    <t>All-copper motor</t>
  </si>
  <si>
    <t>blade head</t>
  </si>
  <si>
    <t>刀头</t>
  </si>
  <si>
    <t>metal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</si>
</sst>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13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#\ ?/?"/>
    <numFmt numFmtId="177" formatCode="&quot;TOTAL BOX&quot;\ 0"/>
    <numFmt numFmtId="178" formatCode="&quot;TOTAL CBM&quot;\ 0.00"/>
    <numFmt numFmtId="179" formatCode="&quot;TOTAL WEIGHT&quot;\ 0.00"/>
    <numFmt numFmtId="180" formatCode="0.00_ "/>
    <numFmt numFmtId="181" formatCode="0.000_ "/>
    <numFmt numFmtId="182" formatCode="0.0_ "/>
    <numFmt numFmtId="183" formatCode="0_ "/>
    <numFmt numFmtId="184" formatCode="0.000000_ "/>
  </numFmts>
  <fonts count="50">
    <font>
      <sz val="12"/>
      <color theme="1"/>
      <name val="等线"/>
      <charset val="134"/>
      <scheme val="minor"/>
    </font>
    <font>
      <sz val="18"/>
      <color theme="1"/>
      <name val="仿宋"/>
      <charset val="134"/>
    </font>
    <font>
      <sz val="18"/>
      <color theme="1"/>
      <name val="等线"/>
      <charset val="134"/>
      <scheme val="minor"/>
    </font>
    <font>
      <sz val="18"/>
      <name val="仿宋"/>
      <charset val="134"/>
    </font>
    <font>
      <sz val="18"/>
      <color theme="1"/>
      <name val="微软雅黑"/>
      <charset val="134"/>
    </font>
    <font>
      <sz val="16"/>
      <color theme="1"/>
      <name val="等线"/>
      <charset val="134"/>
      <scheme val="minor"/>
    </font>
    <font>
      <sz val="16"/>
      <color theme="1"/>
      <name val="微软雅黑"/>
      <charset val="134"/>
    </font>
    <font>
      <sz val="18"/>
      <color rgb="FF000000"/>
      <name val="宋体"/>
      <charset val="134"/>
    </font>
    <font>
      <b/>
      <sz val="18"/>
      <color theme="1"/>
      <name val="等线"/>
      <charset val="134"/>
      <scheme val="minor"/>
    </font>
    <font>
      <sz val="18"/>
      <name val="宋体"/>
      <charset val="134"/>
    </font>
    <font>
      <sz val="18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6"/>
      <name val="等线"/>
      <charset val="134"/>
      <scheme val="minor"/>
    </font>
    <font>
      <sz val="18"/>
      <color rgb="FFFF0000"/>
      <name val="宋体"/>
      <charset val="134"/>
    </font>
    <font>
      <sz val="18"/>
      <name val="Arial"/>
      <charset val="0"/>
    </font>
    <font>
      <sz val="18"/>
      <color theme="1"/>
      <name val="宋体"/>
      <charset val="134"/>
    </font>
    <font>
      <sz val="18"/>
      <color rgb="FF000000"/>
      <name val="DengXian"/>
      <charset val="134"/>
    </font>
    <font>
      <sz val="18"/>
      <name val="DengXian"/>
      <charset val="134"/>
    </font>
    <font>
      <sz val="18"/>
      <color rgb="FF000000"/>
      <name val="Verdana"/>
      <charset val="134"/>
    </font>
    <font>
      <b/>
      <sz val="18"/>
      <color rgb="FFFF0000"/>
      <name val="等线"/>
      <charset val="134"/>
      <scheme val="minor"/>
    </font>
    <font>
      <b/>
      <sz val="18"/>
      <name val="等线"/>
      <charset val="134"/>
      <scheme val="minor"/>
    </font>
    <font>
      <sz val="18"/>
      <name val="Calibri"/>
      <charset val="134"/>
    </font>
    <font>
      <sz val="18"/>
      <name val="等线"/>
      <charset val="134"/>
    </font>
    <font>
      <u/>
      <sz val="20"/>
      <color rgb="FF0000FF"/>
      <name val="等线"/>
      <charset val="0"/>
      <scheme val="minor"/>
    </font>
    <font>
      <sz val="20"/>
      <color theme="1"/>
      <name val="等线"/>
      <charset val="134"/>
      <scheme val="minor"/>
    </font>
    <font>
      <sz val="18"/>
      <color theme="1"/>
      <name val="Arial"/>
      <charset val="134"/>
    </font>
    <font>
      <sz val="18"/>
      <color theme="1"/>
      <name val="Times New Roman"/>
      <charset val="134"/>
    </font>
    <font>
      <b/>
      <sz val="18"/>
      <color theme="1"/>
      <name val="Arial"/>
      <charset val="134"/>
    </font>
    <font>
      <sz val="20"/>
      <color rgb="FFFF0000"/>
      <name val="等线"/>
      <charset val="134"/>
      <scheme val="minor"/>
    </font>
    <font>
      <sz val="11"/>
      <color theme="1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0" tint="-0.1499679555650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43">
    <border>
      <left/>
      <right/>
      <top/>
      <bottom/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3" fontId="30" fillId="0" borderId="0" applyFont="0" applyFill="0" applyBorder="0" applyAlignment="0" applyProtection="0">
      <alignment vertical="center"/>
    </xf>
    <xf numFmtId="44" fontId="30" fillId="0" borderId="0" applyFont="0" applyFill="0" applyBorder="0" applyAlignment="0" applyProtection="0">
      <alignment vertical="center"/>
    </xf>
    <xf numFmtId="9" fontId="30" fillId="0" borderId="0" applyFont="0" applyFill="0" applyBorder="0" applyAlignment="0" applyProtection="0">
      <alignment vertical="center"/>
    </xf>
    <xf numFmtId="41" fontId="30" fillId="0" borderId="0" applyFont="0" applyFill="0" applyBorder="0" applyAlignment="0" applyProtection="0">
      <alignment vertical="center"/>
    </xf>
    <xf numFmtId="42" fontId="3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0" fillId="7" borderId="35" applyNumberFormat="0" applyFon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36" applyNumberFormat="0" applyFill="0" applyAlignment="0" applyProtection="0">
      <alignment vertical="center"/>
    </xf>
    <xf numFmtId="0" fontId="37" fillId="0" borderId="36" applyNumberFormat="0" applyFill="0" applyAlignment="0" applyProtection="0">
      <alignment vertical="center"/>
    </xf>
    <xf numFmtId="0" fontId="38" fillId="0" borderId="37" applyNumberFormat="0" applyFill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8" borderId="38" applyNumberFormat="0" applyAlignment="0" applyProtection="0">
      <alignment vertical="center"/>
    </xf>
    <xf numFmtId="0" fontId="40" fillId="9" borderId="39" applyNumberFormat="0" applyAlignment="0" applyProtection="0">
      <alignment vertical="center"/>
    </xf>
    <xf numFmtId="0" fontId="41" fillId="9" borderId="38" applyNumberFormat="0" applyAlignment="0" applyProtection="0">
      <alignment vertical="center"/>
    </xf>
    <xf numFmtId="0" fontId="42" fillId="10" borderId="40" applyNumberFormat="0" applyAlignment="0" applyProtection="0">
      <alignment vertical="center"/>
    </xf>
    <xf numFmtId="0" fontId="43" fillId="0" borderId="41" applyNumberFormat="0" applyFill="0" applyAlignment="0" applyProtection="0">
      <alignment vertical="center"/>
    </xf>
    <xf numFmtId="0" fontId="44" fillId="0" borderId="42" applyNumberFormat="0" applyFill="0" applyAlignment="0" applyProtection="0">
      <alignment vertical="center"/>
    </xf>
    <xf numFmtId="0" fontId="45" fillId="11" borderId="0" applyNumberFormat="0" applyBorder="0" applyAlignment="0" applyProtection="0">
      <alignment vertical="center"/>
    </xf>
    <xf numFmtId="0" fontId="46" fillId="12" borderId="0" applyNumberFormat="0" applyBorder="0" applyAlignment="0" applyProtection="0">
      <alignment vertical="center"/>
    </xf>
    <xf numFmtId="0" fontId="47" fillId="13" borderId="0" applyNumberFormat="0" applyBorder="0" applyAlignment="0" applyProtection="0">
      <alignment vertical="center"/>
    </xf>
    <xf numFmtId="0" fontId="48" fillId="14" borderId="0" applyNumberFormat="0" applyBorder="0" applyAlignment="0" applyProtection="0">
      <alignment vertical="center"/>
    </xf>
    <xf numFmtId="0" fontId="49" fillId="15" borderId="0" applyNumberFormat="0" applyBorder="0" applyAlignment="0" applyProtection="0">
      <alignment vertical="center"/>
    </xf>
    <xf numFmtId="0" fontId="49" fillId="16" borderId="0" applyNumberFormat="0" applyBorder="0" applyAlignment="0" applyProtection="0">
      <alignment vertical="center"/>
    </xf>
    <xf numFmtId="0" fontId="48" fillId="17" borderId="0" applyNumberFormat="0" applyBorder="0" applyAlignment="0" applyProtection="0">
      <alignment vertical="center"/>
    </xf>
    <xf numFmtId="0" fontId="48" fillId="3" borderId="0" applyNumberFormat="0" applyBorder="0" applyAlignment="0" applyProtection="0">
      <alignment vertical="center"/>
    </xf>
    <xf numFmtId="0" fontId="49" fillId="18" borderId="0" applyNumberFormat="0" applyBorder="0" applyAlignment="0" applyProtection="0">
      <alignment vertical="center"/>
    </xf>
    <xf numFmtId="0" fontId="49" fillId="19" borderId="0" applyNumberFormat="0" applyBorder="0" applyAlignment="0" applyProtection="0">
      <alignment vertical="center"/>
    </xf>
    <xf numFmtId="0" fontId="48" fillId="20" borderId="0" applyNumberFormat="0" applyBorder="0" applyAlignment="0" applyProtection="0">
      <alignment vertical="center"/>
    </xf>
    <xf numFmtId="0" fontId="48" fillId="21" borderId="0" applyNumberFormat="0" applyBorder="0" applyAlignment="0" applyProtection="0">
      <alignment vertical="center"/>
    </xf>
    <xf numFmtId="0" fontId="49" fillId="22" borderId="0" applyNumberFormat="0" applyBorder="0" applyAlignment="0" applyProtection="0">
      <alignment vertical="center"/>
    </xf>
    <xf numFmtId="0" fontId="49" fillId="23" borderId="0" applyNumberFormat="0" applyBorder="0" applyAlignment="0" applyProtection="0">
      <alignment vertical="center"/>
    </xf>
    <xf numFmtId="0" fontId="48" fillId="24" borderId="0" applyNumberFormat="0" applyBorder="0" applyAlignment="0" applyProtection="0">
      <alignment vertical="center"/>
    </xf>
    <xf numFmtId="0" fontId="48" fillId="25" borderId="0" applyNumberFormat="0" applyBorder="0" applyAlignment="0" applyProtection="0">
      <alignment vertical="center"/>
    </xf>
    <xf numFmtId="0" fontId="49" fillId="26" borderId="0" applyNumberFormat="0" applyBorder="0" applyAlignment="0" applyProtection="0">
      <alignment vertical="center"/>
    </xf>
    <xf numFmtId="0" fontId="49" fillId="27" borderId="0" applyNumberFormat="0" applyBorder="0" applyAlignment="0" applyProtection="0">
      <alignment vertical="center"/>
    </xf>
    <xf numFmtId="0" fontId="48" fillId="28" borderId="0" applyNumberFormat="0" applyBorder="0" applyAlignment="0" applyProtection="0">
      <alignment vertical="center"/>
    </xf>
    <xf numFmtId="0" fontId="48" fillId="29" borderId="0" applyNumberFormat="0" applyBorder="0" applyAlignment="0" applyProtection="0">
      <alignment vertical="center"/>
    </xf>
    <xf numFmtId="0" fontId="49" fillId="30" borderId="0" applyNumberFormat="0" applyBorder="0" applyAlignment="0" applyProtection="0">
      <alignment vertical="center"/>
    </xf>
    <xf numFmtId="0" fontId="49" fillId="31" borderId="0" applyNumberFormat="0" applyBorder="0" applyAlignment="0" applyProtection="0">
      <alignment vertical="center"/>
    </xf>
    <xf numFmtId="0" fontId="48" fillId="32" borderId="0" applyNumberFormat="0" applyBorder="0" applyAlignment="0" applyProtection="0">
      <alignment vertical="center"/>
    </xf>
    <xf numFmtId="0" fontId="48" fillId="33" borderId="0" applyNumberFormat="0" applyBorder="0" applyAlignment="0" applyProtection="0">
      <alignment vertical="center"/>
    </xf>
    <xf numFmtId="0" fontId="49" fillId="34" borderId="0" applyNumberFormat="0" applyBorder="0" applyAlignment="0" applyProtection="0">
      <alignment vertical="center"/>
    </xf>
    <xf numFmtId="0" fontId="49" fillId="35" borderId="0" applyNumberFormat="0" applyBorder="0" applyAlignment="0" applyProtection="0">
      <alignment vertical="center"/>
    </xf>
    <xf numFmtId="0" fontId="48" fillId="36" borderId="0" applyNumberFormat="0" applyBorder="0" applyAlignment="0" applyProtection="0">
      <alignment vertical="center"/>
    </xf>
    <xf numFmtId="0" fontId="30" fillId="0" borderId="0"/>
  </cellStyleXfs>
  <cellXfs count="177">
    <xf numFmtId="0" fontId="0" fillId="0" borderId="0" xfId="0"/>
    <xf numFmtId="0" fontId="1" fillId="2" borderId="0" xfId="0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3" fillId="3" borderId="2" xfId="0" applyFont="1" applyFill="1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/>
    </xf>
    <xf numFmtId="0" fontId="1" fillId="4" borderId="8" xfId="0" applyFont="1" applyFill="1" applyBorder="1" applyAlignment="1">
      <alignment horizontal="center" vertical="center" wrapText="1"/>
    </xf>
    <xf numFmtId="0" fontId="1" fillId="4" borderId="9" xfId="0" applyFont="1" applyFill="1" applyBorder="1" applyAlignment="1">
      <alignment horizontal="center" vertical="center" wrapText="1"/>
    </xf>
    <xf numFmtId="0" fontId="1" fillId="4" borderId="10" xfId="0" applyFont="1" applyFill="1" applyBorder="1" applyAlignment="1">
      <alignment horizontal="center" vertical="center" wrapText="1"/>
    </xf>
    <xf numFmtId="0" fontId="2" fillId="2" borderId="11" xfId="0" applyFont="1" applyFill="1" applyBorder="1" applyAlignment="1">
      <alignment vertical="center"/>
    </xf>
    <xf numFmtId="0" fontId="2" fillId="2" borderId="12" xfId="0" applyFont="1" applyFill="1" applyBorder="1" applyAlignment="1">
      <alignment horizontal="center" vertical="center"/>
    </xf>
    <xf numFmtId="0" fontId="2" fillId="2" borderId="13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horizontal="center"/>
    </xf>
    <xf numFmtId="0" fontId="1" fillId="0" borderId="15" xfId="0" applyFont="1" applyBorder="1" applyAlignment="1">
      <alignment horizontal="center" vertical="center"/>
    </xf>
    <xf numFmtId="0" fontId="2" fillId="2" borderId="7" xfId="0" applyFont="1" applyFill="1" applyBorder="1" applyAlignment="1">
      <alignment horizontal="center"/>
    </xf>
    <xf numFmtId="49" fontId="4" fillId="0" borderId="6" xfId="0" applyNumberFormat="1" applyFont="1" applyFill="1" applyBorder="1" applyAlignment="1">
      <alignment horizontal="center" vertical="center"/>
    </xf>
    <xf numFmtId="0" fontId="4" fillId="0" borderId="7" xfId="0" applyFont="1" applyFill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2" fillId="2" borderId="17" xfId="0" applyFont="1" applyFill="1" applyBorder="1" applyAlignment="1">
      <alignment vertical="center"/>
    </xf>
    <xf numFmtId="0" fontId="2" fillId="0" borderId="13" xfId="0" applyFont="1" applyFill="1" applyBorder="1" applyAlignment="1">
      <alignment horizontal="center" vertical="center" wrapText="1"/>
    </xf>
    <xf numFmtId="0" fontId="2" fillId="0" borderId="0" xfId="0" applyFont="1" applyFill="1" applyBorder="1" applyAlignment="1">
      <alignment horizontal="center" vertical="center"/>
    </xf>
    <xf numFmtId="0" fontId="2" fillId="2" borderId="18" xfId="0" applyFont="1" applyFill="1" applyBorder="1" applyAlignment="1">
      <alignment vertical="center"/>
    </xf>
    <xf numFmtId="0" fontId="2" fillId="0" borderId="7" xfId="0" applyFont="1" applyFill="1" applyBorder="1" applyAlignment="1">
      <alignment horizontal="center" vertical="center" wrapText="1"/>
    </xf>
    <xf numFmtId="0" fontId="2" fillId="0" borderId="7" xfId="0" applyFont="1" applyFill="1" applyBorder="1" applyAlignment="1">
      <alignment horizontal="center" vertical="center"/>
    </xf>
    <xf numFmtId="0" fontId="2" fillId="2" borderId="10" xfId="0" applyFont="1" applyFill="1" applyBorder="1" applyAlignment="1">
      <alignment vertical="center"/>
    </xf>
    <xf numFmtId="0" fontId="2" fillId="2" borderId="9" xfId="0" applyFont="1" applyFill="1" applyBorder="1" applyAlignment="1">
      <alignment horizontal="center" vertical="center"/>
    </xf>
    <xf numFmtId="0" fontId="2" fillId="0" borderId="9" xfId="0" applyFont="1" applyFill="1" applyBorder="1" applyAlignment="1">
      <alignment horizontal="center" vertical="center" wrapText="1"/>
    </xf>
    <xf numFmtId="0" fontId="2" fillId="0" borderId="9" xfId="0" applyFont="1" applyFill="1" applyBorder="1" applyAlignment="1">
      <alignment horizontal="center" vertical="center"/>
    </xf>
    <xf numFmtId="0" fontId="2" fillId="2" borderId="12" xfId="0" applyFont="1" applyFill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/>
    </xf>
    <xf numFmtId="0" fontId="2" fillId="2" borderId="19" xfId="0" applyFont="1" applyFill="1" applyBorder="1" applyAlignment="1">
      <alignment horizontal="center"/>
    </xf>
    <xf numFmtId="0" fontId="2" fillId="2" borderId="20" xfId="0" applyFont="1" applyFill="1" applyBorder="1" applyAlignment="1">
      <alignment horizontal="center"/>
    </xf>
    <xf numFmtId="0" fontId="5" fillId="2" borderId="21" xfId="0" applyFont="1" applyFill="1" applyBorder="1" applyAlignment="1">
      <alignment horizontal="center" vertical="center"/>
    </xf>
    <xf numFmtId="0" fontId="5" fillId="2" borderId="11" xfId="0" applyFont="1" applyFill="1" applyBorder="1" applyAlignment="1">
      <alignment vertical="center"/>
    </xf>
    <xf numFmtId="0" fontId="5" fillId="2" borderId="12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center" vertical="center"/>
    </xf>
    <xf numFmtId="0" fontId="6" fillId="0" borderId="7" xfId="0" applyFont="1" applyFill="1" applyBorder="1" applyAlignment="1">
      <alignment horizontal="center" vertical="center" wrapText="1"/>
    </xf>
    <xf numFmtId="0" fontId="5" fillId="2" borderId="7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23" xfId="0" applyFont="1" applyFill="1" applyBorder="1" applyAlignment="1">
      <alignment horizontal="center" vertical="center"/>
    </xf>
    <xf numFmtId="176" fontId="2" fillId="2" borderId="12" xfId="0" applyNumberFormat="1" applyFont="1" applyFill="1" applyBorder="1" applyAlignment="1">
      <alignment horizontal="center" vertical="center"/>
    </xf>
    <xf numFmtId="0" fontId="7" fillId="0" borderId="7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vertical="center"/>
    </xf>
    <xf numFmtId="0" fontId="2" fillId="2" borderId="24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 wrapText="1"/>
    </xf>
    <xf numFmtId="0" fontId="2" fillId="2" borderId="24" xfId="0" applyFont="1" applyFill="1" applyBorder="1" applyAlignment="1">
      <alignment horizontal="center"/>
    </xf>
    <xf numFmtId="0" fontId="8" fillId="2" borderId="9" xfId="0" applyFont="1" applyFill="1" applyBorder="1" applyAlignment="1">
      <alignment horizontal="center" vertical="center"/>
    </xf>
    <xf numFmtId="0" fontId="8" fillId="2" borderId="7" xfId="0" applyFont="1" applyFill="1" applyBorder="1" applyAlignment="1">
      <alignment horizontal="center" vertical="center"/>
    </xf>
    <xf numFmtId="0" fontId="8" fillId="2" borderId="12" xfId="0" applyFont="1" applyFill="1" applyBorder="1" applyAlignment="1">
      <alignment horizontal="center" vertical="center"/>
    </xf>
    <xf numFmtId="0" fontId="9" fillId="0" borderId="7" xfId="0" applyFont="1" applyFill="1" applyBorder="1" applyAlignment="1">
      <alignment vertical="center"/>
    </xf>
    <xf numFmtId="0" fontId="3" fillId="3" borderId="25" xfId="0" applyFont="1" applyFill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26" xfId="0" applyFont="1" applyFill="1" applyBorder="1" applyAlignment="1">
      <alignment horizontal="center" vertical="center"/>
    </xf>
    <xf numFmtId="177" fontId="3" fillId="5" borderId="5" xfId="0" applyNumberFormat="1" applyFont="1" applyFill="1" applyBorder="1" applyAlignment="1">
      <alignment horizontal="center" vertical="center" wrapText="1"/>
    </xf>
    <xf numFmtId="178" fontId="3" fillId="5" borderId="5" xfId="0" applyNumberFormat="1" applyFont="1" applyFill="1" applyBorder="1" applyAlignment="1">
      <alignment horizontal="center" vertical="center" wrapText="1"/>
    </xf>
    <xf numFmtId="179" fontId="3" fillId="5" borderId="27" xfId="0" applyNumberFormat="1" applyFont="1" applyFill="1" applyBorder="1" applyAlignment="1">
      <alignment horizontal="center" vertical="center" wrapText="1"/>
    </xf>
    <xf numFmtId="0" fontId="1" fillId="5" borderId="7" xfId="0" applyFont="1" applyFill="1" applyBorder="1" applyAlignment="1">
      <alignment horizontal="center" vertical="center"/>
    </xf>
    <xf numFmtId="0" fontId="1" fillId="4" borderId="28" xfId="0" applyFont="1" applyFill="1" applyBorder="1" applyAlignment="1">
      <alignment horizontal="center" vertical="center" wrapText="1"/>
    </xf>
    <xf numFmtId="0" fontId="10" fillId="2" borderId="13" xfId="0" applyFont="1" applyFill="1" applyBorder="1" applyAlignment="1">
      <alignment horizontal="center" vertical="center"/>
    </xf>
    <xf numFmtId="0" fontId="10" fillId="2" borderId="12" xfId="0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 vertical="center"/>
    </xf>
    <xf numFmtId="0" fontId="10" fillId="2" borderId="7" xfId="0" applyFont="1" applyFill="1" applyBorder="1" applyAlignment="1">
      <alignment horizontal="center"/>
    </xf>
    <xf numFmtId="4" fontId="4" fillId="0" borderId="7" xfId="0" applyNumberFormat="1" applyFont="1" applyFill="1" applyBorder="1" applyAlignment="1">
      <alignment horizontal="center" vertical="center"/>
    </xf>
    <xf numFmtId="0" fontId="11" fillId="2" borderId="12" xfId="0" applyFont="1" applyFill="1" applyBorder="1" applyAlignment="1">
      <alignment horizontal="center" vertical="center"/>
    </xf>
    <xf numFmtId="0" fontId="11" fillId="2" borderId="9" xfId="0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 vertical="center" wrapText="1"/>
    </xf>
    <xf numFmtId="0" fontId="12" fillId="2" borderId="12" xfId="0" applyFont="1" applyFill="1" applyBorder="1" applyAlignment="1">
      <alignment horizontal="center" vertical="center"/>
    </xf>
    <xf numFmtId="0" fontId="13" fillId="2" borderId="7" xfId="0" applyFont="1" applyFill="1" applyBorder="1" applyAlignment="1">
      <alignment horizontal="center" vertical="center"/>
    </xf>
    <xf numFmtId="0" fontId="12" fillId="2" borderId="7" xfId="0" applyFont="1" applyFill="1" applyBorder="1" applyAlignment="1">
      <alignment horizontal="center" vertical="center"/>
    </xf>
    <xf numFmtId="0" fontId="10" fillId="2" borderId="12" xfId="0" applyFont="1" applyFill="1" applyBorder="1" applyAlignment="1">
      <alignment horizontal="center" vertical="center" wrapText="1"/>
    </xf>
    <xf numFmtId="180" fontId="11" fillId="2" borderId="7" xfId="0" applyNumberFormat="1" applyFont="1" applyFill="1" applyBorder="1" applyAlignment="1">
      <alignment horizontal="center" vertical="center"/>
    </xf>
    <xf numFmtId="180" fontId="10" fillId="2" borderId="12" xfId="0" applyNumberFormat="1" applyFont="1" applyFill="1" applyBorder="1" applyAlignment="1">
      <alignment horizontal="center" vertical="center"/>
    </xf>
    <xf numFmtId="0" fontId="14" fillId="0" borderId="7" xfId="0" applyFont="1" applyFill="1" applyBorder="1" applyAlignment="1">
      <alignment horizontal="center" vertical="center"/>
    </xf>
    <xf numFmtId="180" fontId="9" fillId="0" borderId="7" xfId="0" applyNumberFormat="1" applyFont="1" applyFill="1" applyBorder="1" applyAlignment="1">
      <alignment horizontal="center" vertical="center"/>
    </xf>
    <xf numFmtId="0" fontId="11" fillId="2" borderId="24" xfId="0" applyFont="1" applyFill="1" applyBorder="1" applyAlignment="1">
      <alignment horizontal="center" vertical="center"/>
    </xf>
    <xf numFmtId="0" fontId="11" fillId="2" borderId="29" xfId="0" applyFont="1" applyFill="1" applyBorder="1" applyAlignment="1">
      <alignment horizontal="center" vertical="center"/>
    </xf>
    <xf numFmtId="181" fontId="2" fillId="2" borderId="12" xfId="0" applyNumberFormat="1" applyFont="1" applyFill="1" applyBorder="1" applyAlignment="1">
      <alignment horizontal="center" vertical="center"/>
    </xf>
    <xf numFmtId="181" fontId="11" fillId="2" borderId="12" xfId="0" applyNumberFormat="1" applyFont="1" applyFill="1" applyBorder="1" applyAlignment="1">
      <alignment horizontal="center" vertical="center"/>
    </xf>
    <xf numFmtId="182" fontId="11" fillId="2" borderId="12" xfId="0" applyNumberFormat="1" applyFont="1" applyFill="1" applyBorder="1" applyAlignment="1">
      <alignment horizontal="center" vertical="center"/>
    </xf>
    <xf numFmtId="182" fontId="11" fillId="2" borderId="7" xfId="0" applyNumberFormat="1" applyFont="1" applyFill="1" applyBorder="1" applyAlignment="1">
      <alignment horizontal="center" vertical="center"/>
    </xf>
    <xf numFmtId="0" fontId="15" fillId="0" borderId="7" xfId="0" applyFont="1" applyFill="1" applyBorder="1" applyAlignment="1">
      <alignment horizontal="center" vertical="center"/>
    </xf>
    <xf numFmtId="0" fontId="1" fillId="3" borderId="18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 wrapText="1"/>
    </xf>
    <xf numFmtId="0" fontId="16" fillId="0" borderId="7" xfId="0" applyFont="1" applyFill="1" applyBorder="1" applyAlignment="1">
      <alignment horizontal="center" vertical="center" wrapText="1"/>
    </xf>
    <xf numFmtId="0" fontId="8" fillId="2" borderId="11" xfId="0" applyFont="1" applyFill="1" applyBorder="1" applyAlignment="1">
      <alignment vertical="center"/>
    </xf>
    <xf numFmtId="0" fontId="8" fillId="2" borderId="12" xfId="0" applyFont="1" applyFill="1" applyBorder="1" applyAlignment="1">
      <alignment horizontal="center" vertical="center" wrapText="1"/>
    </xf>
    <xf numFmtId="0" fontId="2" fillId="2" borderId="18" xfId="0" applyFont="1" applyFill="1" applyBorder="1" applyAlignment="1">
      <alignment horizontal="center"/>
    </xf>
    <xf numFmtId="0" fontId="2" fillId="0" borderId="0" xfId="0" applyFont="1" applyFill="1" applyAlignment="1"/>
    <xf numFmtId="0" fontId="17" fillId="0" borderId="30" xfId="0" applyNumberFormat="1" applyFont="1" applyFill="1" applyBorder="1" applyAlignment="1">
      <alignment horizontal="center" vertical="center" wrapText="1"/>
    </xf>
    <xf numFmtId="0" fontId="18" fillId="0" borderId="30" xfId="0" applyNumberFormat="1" applyFont="1" applyFill="1" applyBorder="1" applyAlignment="1">
      <alignment horizontal="center" vertical="center" wrapText="1"/>
    </xf>
    <xf numFmtId="183" fontId="17" fillId="0" borderId="30" xfId="0" applyNumberFormat="1" applyFont="1" applyFill="1" applyBorder="1" applyAlignment="1">
      <alignment horizontal="center" vertical="center" wrapText="1"/>
    </xf>
    <xf numFmtId="0" fontId="2" fillId="2" borderId="12" xfId="0" applyNumberFormat="1" applyFont="1" applyFill="1" applyBorder="1" applyAlignment="1">
      <alignment horizontal="center" vertical="center"/>
    </xf>
    <xf numFmtId="0" fontId="2" fillId="0" borderId="15" xfId="0" applyFont="1" applyFill="1" applyBorder="1" applyAlignment="1"/>
    <xf numFmtId="0" fontId="19" fillId="0" borderId="15" xfId="0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horizontal="center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19" xfId="0" applyFont="1" applyFill="1" applyBorder="1" applyAlignment="1">
      <alignment horizontal="center" vertical="center"/>
    </xf>
    <xf numFmtId="0" fontId="2" fillId="2" borderId="11" xfId="0" applyFont="1" applyFill="1" applyBorder="1" applyAlignment="1">
      <alignment horizontal="center" vertical="center"/>
    </xf>
    <xf numFmtId="0" fontId="2" fillId="2" borderId="11" xfId="0" applyFont="1" applyFill="1" applyBorder="1" applyAlignment="1">
      <alignment horizontal="center"/>
    </xf>
    <xf numFmtId="0" fontId="9" fillId="0" borderId="7" xfId="0" applyFont="1" applyFill="1" applyBorder="1" applyAlignment="1">
      <alignment horizontal="center" vertical="center"/>
    </xf>
    <xf numFmtId="0" fontId="20" fillId="2" borderId="12" xfId="0" applyFont="1" applyFill="1" applyBorder="1" applyAlignment="1">
      <alignment horizontal="center" vertical="center"/>
    </xf>
    <xf numFmtId="0" fontId="11" fillId="2" borderId="13" xfId="0" applyFont="1" applyFill="1" applyBorder="1" applyAlignment="1">
      <alignment horizontal="center" vertical="center"/>
    </xf>
    <xf numFmtId="180" fontId="2" fillId="2" borderId="12" xfId="0" applyNumberFormat="1" applyFont="1" applyFill="1" applyBorder="1" applyAlignment="1">
      <alignment horizontal="center" vertical="center"/>
    </xf>
    <xf numFmtId="0" fontId="2" fillId="0" borderId="17" xfId="0" applyFont="1" applyFill="1" applyBorder="1" applyAlignment="1">
      <alignment horizontal="center" vertical="center"/>
    </xf>
    <xf numFmtId="0" fontId="2" fillId="0" borderId="16" xfId="0" applyFont="1" applyFill="1" applyBorder="1" applyAlignment="1">
      <alignment horizontal="center" vertical="center"/>
    </xf>
    <xf numFmtId="0" fontId="2" fillId="2" borderId="16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31" xfId="0" applyFont="1" applyFill="1" applyBorder="1" applyAlignment="1">
      <alignment horizontal="center"/>
    </xf>
    <xf numFmtId="0" fontId="2" fillId="2" borderId="32" xfId="0" applyFont="1" applyFill="1" applyBorder="1" applyAlignment="1">
      <alignment horizontal="center" vertical="center"/>
    </xf>
    <xf numFmtId="0" fontId="2" fillId="2" borderId="17" xfId="0" applyFont="1" applyFill="1" applyBorder="1" applyAlignment="1">
      <alignment horizontal="center" vertical="center"/>
    </xf>
    <xf numFmtId="0" fontId="5" fillId="2" borderId="10" xfId="0" applyFont="1" applyFill="1" applyBorder="1" applyAlignment="1">
      <alignment horizontal="center" vertical="center"/>
    </xf>
    <xf numFmtId="0" fontId="5" fillId="2" borderId="7" xfId="0" applyFont="1" applyFill="1" applyBorder="1" applyAlignment="1">
      <alignment vertical="center"/>
    </xf>
    <xf numFmtId="0" fontId="6" fillId="2" borderId="7" xfId="0" applyFont="1" applyFill="1" applyBorder="1" applyAlignment="1">
      <alignment horizontal="center" vertical="center" wrapText="1"/>
    </xf>
    <xf numFmtId="0" fontId="6" fillId="2" borderId="12" xfId="0" applyFont="1" applyFill="1" applyBorder="1" applyAlignment="1">
      <alignment horizontal="center" vertical="center"/>
    </xf>
    <xf numFmtId="0" fontId="6" fillId="0" borderId="7" xfId="0" applyFont="1" applyFill="1" applyBorder="1" applyAlignment="1">
      <alignment horizontal="center" vertical="center"/>
    </xf>
    <xf numFmtId="0" fontId="5" fillId="2" borderId="16" xfId="0" applyFont="1" applyFill="1" applyBorder="1" applyAlignment="1">
      <alignment horizontal="center" vertical="center"/>
    </xf>
    <xf numFmtId="0" fontId="6" fillId="2" borderId="7" xfId="0" applyFont="1" applyFill="1" applyBorder="1" applyAlignment="1">
      <alignment horizontal="center" vertical="center"/>
    </xf>
    <xf numFmtId="0" fontId="5" fillId="2" borderId="7" xfId="0" applyFont="1" applyFill="1" applyBorder="1" applyAlignment="1">
      <alignment horizontal="center"/>
    </xf>
    <xf numFmtId="0" fontId="5" fillId="2" borderId="17" xfId="0" applyFont="1" applyFill="1" applyBorder="1" applyAlignment="1">
      <alignment horizontal="center" vertical="center"/>
    </xf>
    <xf numFmtId="49" fontId="2" fillId="2" borderId="12" xfId="0" applyNumberFormat="1" applyFont="1" applyFill="1" applyBorder="1" applyAlignment="1">
      <alignment horizontal="center" vertical="center"/>
    </xf>
    <xf numFmtId="0" fontId="21" fillId="2" borderId="9" xfId="0" applyFont="1" applyFill="1" applyBorder="1" applyAlignment="1">
      <alignment horizontal="center" vertical="center"/>
    </xf>
    <xf numFmtId="0" fontId="11" fillId="2" borderId="11" xfId="0" applyFont="1" applyFill="1" applyBorder="1" applyAlignment="1">
      <alignment vertical="center"/>
    </xf>
    <xf numFmtId="0" fontId="22" fillId="2" borderId="12" xfId="0" applyFont="1" applyFill="1" applyBorder="1" applyAlignment="1">
      <alignment horizontal="center" vertical="center" wrapText="1"/>
    </xf>
    <xf numFmtId="0" fontId="23" fillId="2" borderId="12" xfId="0" applyFont="1" applyFill="1" applyBorder="1" applyAlignment="1">
      <alignment horizontal="center" vertical="center"/>
    </xf>
    <xf numFmtId="0" fontId="22" fillId="2" borderId="12" xfId="0" applyFont="1" applyFill="1" applyBorder="1" applyAlignment="1">
      <alignment horizontal="center" vertical="center"/>
    </xf>
    <xf numFmtId="0" fontId="21" fillId="2" borderId="12" xfId="0" applyFont="1" applyFill="1" applyBorder="1" applyAlignment="1">
      <alignment horizontal="center" vertical="center"/>
    </xf>
    <xf numFmtId="0" fontId="21" fillId="2" borderId="13" xfId="0" applyFont="1" applyFill="1" applyBorder="1" applyAlignment="1">
      <alignment horizontal="center" vertical="center"/>
    </xf>
    <xf numFmtId="0" fontId="11" fillId="2" borderId="17" xfId="0" applyFont="1" applyFill="1" applyBorder="1" applyAlignment="1">
      <alignment vertical="center"/>
    </xf>
    <xf numFmtId="0" fontId="2" fillId="2" borderId="33" xfId="0" applyFont="1" applyFill="1" applyBorder="1" applyAlignment="1">
      <alignment horizontal="center" vertical="center"/>
    </xf>
    <xf numFmtId="0" fontId="24" fillId="2" borderId="11" xfId="6" applyFont="1" applyFill="1" applyBorder="1" applyAlignment="1">
      <alignment vertical="center"/>
    </xf>
    <xf numFmtId="0" fontId="25" fillId="2" borderId="12" xfId="0" applyFont="1" applyFill="1" applyBorder="1" applyAlignment="1">
      <alignment horizontal="center" vertical="center"/>
    </xf>
    <xf numFmtId="0" fontId="26" fillId="0" borderId="7" xfId="0" applyFont="1" applyFill="1" applyBorder="1" applyAlignment="1">
      <alignment horizontal="center" vertical="center"/>
    </xf>
    <xf numFmtId="0" fontId="27" fillId="0" borderId="7" xfId="0" applyFont="1" applyFill="1" applyBorder="1" applyAlignment="1">
      <alignment horizontal="center" vertical="center"/>
    </xf>
    <xf numFmtId="0" fontId="28" fillId="0" borderId="7" xfId="0" applyFont="1" applyFill="1" applyBorder="1" applyAlignment="1">
      <alignment horizontal="center" vertical="center"/>
    </xf>
    <xf numFmtId="0" fontId="2" fillId="2" borderId="13" xfId="0" applyFont="1" applyFill="1" applyBorder="1" applyAlignment="1">
      <alignment horizontal="center" vertical="center" wrapText="1"/>
    </xf>
    <xf numFmtId="0" fontId="1" fillId="5" borderId="15" xfId="0" applyFont="1" applyFill="1" applyBorder="1" applyAlignment="1">
      <alignment horizontal="center" vertical="center"/>
    </xf>
    <xf numFmtId="0" fontId="2" fillId="5" borderId="11" xfId="0" applyFont="1" applyFill="1" applyBorder="1" applyAlignment="1">
      <alignment vertical="center"/>
    </xf>
    <xf numFmtId="0" fontId="2" fillId="5" borderId="12" xfId="0" applyFont="1" applyFill="1" applyBorder="1" applyAlignment="1">
      <alignment horizontal="center" vertical="center" wrapText="1"/>
    </xf>
    <xf numFmtId="0" fontId="2" fillId="5" borderId="12" xfId="0" applyFont="1" applyFill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21" fillId="2" borderId="7" xfId="0" applyFont="1" applyFill="1" applyBorder="1" applyAlignment="1">
      <alignment horizontal="center" vertical="center"/>
    </xf>
    <xf numFmtId="0" fontId="21" fillId="2" borderId="18" xfId="0" applyFont="1" applyFill="1" applyBorder="1" applyAlignment="1">
      <alignment horizontal="center" vertical="center"/>
    </xf>
    <xf numFmtId="0" fontId="29" fillId="2" borderId="12" xfId="0" applyFont="1" applyFill="1" applyBorder="1" applyAlignment="1">
      <alignment horizontal="center" vertical="center"/>
    </xf>
    <xf numFmtId="181" fontId="2" fillId="0" borderId="7" xfId="0" applyNumberFormat="1" applyFont="1" applyFill="1" applyBorder="1" applyAlignment="1">
      <alignment horizontal="center" vertical="center"/>
    </xf>
    <xf numFmtId="0" fontId="11" fillId="0" borderId="7" xfId="0" applyFont="1" applyFill="1" applyBorder="1" applyAlignment="1">
      <alignment horizontal="center" vertical="center"/>
    </xf>
    <xf numFmtId="0" fontId="10" fillId="2" borderId="7" xfId="0" applyFont="1" applyFill="1" applyBorder="1" applyAlignment="1">
      <alignment horizontal="center" vertical="center"/>
    </xf>
    <xf numFmtId="184" fontId="2" fillId="2" borderId="12" xfId="0" applyNumberFormat="1" applyFont="1" applyFill="1" applyBorder="1" applyAlignment="1">
      <alignment horizontal="center" vertical="center"/>
    </xf>
    <xf numFmtId="0" fontId="10" fillId="5" borderId="12" xfId="0" applyFont="1" applyFill="1" applyBorder="1" applyAlignment="1">
      <alignment horizontal="center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horizontal="center"/>
    </xf>
    <xf numFmtId="0" fontId="2" fillId="2" borderId="12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2" fillId="2" borderId="13" xfId="0" applyFont="1" applyFill="1" applyBorder="1" applyAlignment="1">
      <alignment horizontal="center" vertical="center"/>
    </xf>
    <xf numFmtId="0" fontId="2" fillId="2" borderId="19" xfId="0" applyFont="1" applyFill="1" applyBorder="1" applyAlignment="1">
      <alignment horizontal="center"/>
    </xf>
    <xf numFmtId="0" fontId="2" fillId="2" borderId="34" xfId="0" applyFont="1" applyFill="1" applyBorder="1" applyAlignment="1">
      <alignment horizontal="center"/>
    </xf>
    <xf numFmtId="0" fontId="2" fillId="2" borderId="11" xfId="0" applyFont="1" applyFill="1" applyBorder="1" applyAlignment="1">
      <alignment horizontal="center"/>
    </xf>
    <xf numFmtId="0" fontId="2" fillId="2" borderId="23" xfId="0" applyFont="1" applyFill="1" applyBorder="1" applyAlignment="1">
      <alignment horizontal="center" vertical="center"/>
    </xf>
    <xf numFmtId="0" fontId="2" fillId="2" borderId="11" xfId="0" applyFont="1" applyFill="1" applyBorder="1" applyAlignment="1">
      <alignment vertical="center"/>
    </xf>
    <xf numFmtId="0" fontId="2" fillId="2" borderId="14" xfId="0" applyFont="1" applyFill="1" applyBorder="1" applyAlignment="1">
      <alignment vertical="center"/>
    </xf>
    <xf numFmtId="0" fontId="1" fillId="6" borderId="7" xfId="0" applyFont="1" applyFill="1" applyBorder="1" applyAlignment="1">
      <alignment horizontal="center" vertical="center"/>
    </xf>
    <xf numFmtId="0" fontId="10" fillId="2" borderId="9" xfId="0" applyFont="1" applyFill="1" applyBorder="1" applyAlignment="1">
      <alignment horizontal="center" vertical="center"/>
    </xf>
    <xf numFmtId="0" fontId="2" fillId="2" borderId="12" xfId="0" applyFont="1" applyFill="1" applyBorder="1" applyAlignment="1" quotePrefix="1">
      <alignment horizontal="center" vertical="center"/>
    </xf>
    <xf numFmtId="0" fontId="2" fillId="2" borderId="13" xfId="0" applyFont="1" applyFill="1" applyBorder="1" applyAlignment="1" quotePrefix="1">
      <alignment horizontal="center" vertical="center"/>
    </xf>
    <xf numFmtId="0" fontId="2" fillId="2" borderId="7" xfId="0" applyFont="1" applyFill="1" applyBorder="1" applyAlignment="1" quotePrefix="1">
      <alignment horizontal="center" vertical="center"/>
    </xf>
  </cellXfs>
  <cellStyles count="50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Normal 3 3" xfId="49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54.png"/><Relationship Id="rId8" Type="http://schemas.openxmlformats.org/officeDocument/2006/relationships/image" Target="media/image153.png"/><Relationship Id="rId7" Type="http://schemas.openxmlformats.org/officeDocument/2006/relationships/image" Target="media/image152.jpeg"/><Relationship Id="rId6" Type="http://schemas.openxmlformats.org/officeDocument/2006/relationships/image" Target="media/image151.png"/><Relationship Id="rId5" Type="http://schemas.openxmlformats.org/officeDocument/2006/relationships/image" Target="media/image150.png"/><Relationship Id="rId4" Type="http://schemas.openxmlformats.org/officeDocument/2006/relationships/image" Target="media/image149.png"/><Relationship Id="rId3" Type="http://schemas.openxmlformats.org/officeDocument/2006/relationships/image" Target="media/image148.png"/><Relationship Id="rId2" Type="http://schemas.openxmlformats.org/officeDocument/2006/relationships/image" Target="media/image147.png"/><Relationship Id="rId10" Type="http://schemas.openxmlformats.org/officeDocument/2006/relationships/image" Target="media/image155.png"/><Relationship Id="rId1" Type="http://schemas.openxmlformats.org/officeDocument/2006/relationships/image" Target="media/image146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8.png"/><Relationship Id="rId98" Type="http://schemas.openxmlformats.org/officeDocument/2006/relationships/image" Target="../media/image97.png"/><Relationship Id="rId97" Type="http://schemas.openxmlformats.org/officeDocument/2006/relationships/image" Target="../media/image96.jpeg"/><Relationship Id="rId96" Type="http://schemas.openxmlformats.org/officeDocument/2006/relationships/image" Target="../media/image95.png"/><Relationship Id="rId95" Type="http://schemas.openxmlformats.org/officeDocument/2006/relationships/image" Target="../media/image94.png"/><Relationship Id="rId94" Type="http://schemas.openxmlformats.org/officeDocument/2006/relationships/image" Target="../media/image93.png"/><Relationship Id="rId93" Type="http://schemas.openxmlformats.org/officeDocument/2006/relationships/image" Target="../media/image92.png"/><Relationship Id="rId92" Type="http://schemas.openxmlformats.org/officeDocument/2006/relationships/image" Target="../media/image91.png"/><Relationship Id="rId91" Type="http://schemas.openxmlformats.org/officeDocument/2006/relationships/image" Target="../media/image90.jpeg"/><Relationship Id="rId90" Type="http://schemas.openxmlformats.org/officeDocument/2006/relationships/image" Target="../media/image89.png"/><Relationship Id="rId9" Type="http://schemas.openxmlformats.org/officeDocument/2006/relationships/image" Target="../media/image9.jpeg"/><Relationship Id="rId89" Type="http://schemas.openxmlformats.org/officeDocument/2006/relationships/image" Target="../media/image88.png"/><Relationship Id="rId88" Type="http://schemas.openxmlformats.org/officeDocument/2006/relationships/image" Target="../media/image87.png"/><Relationship Id="rId87" Type="http://schemas.openxmlformats.org/officeDocument/2006/relationships/image" Target="../media/image86.png"/><Relationship Id="rId86" Type="http://schemas.openxmlformats.org/officeDocument/2006/relationships/image" Target="../media/image85.png"/><Relationship Id="rId85" Type="http://schemas.openxmlformats.org/officeDocument/2006/relationships/image" Target="../media/image84.png"/><Relationship Id="rId84" Type="http://schemas.openxmlformats.org/officeDocument/2006/relationships/image" Target="../media/image83.jpeg"/><Relationship Id="rId83" Type="http://schemas.openxmlformats.org/officeDocument/2006/relationships/image" Target="../media/image82.png"/><Relationship Id="rId82" Type="http://schemas.openxmlformats.org/officeDocument/2006/relationships/image" Target="../media/image81.png"/><Relationship Id="rId81" Type="http://schemas.openxmlformats.org/officeDocument/2006/relationships/image" Target="../media/image80.png"/><Relationship Id="rId80" Type="http://schemas.openxmlformats.org/officeDocument/2006/relationships/image" Target="../media/image79.png"/><Relationship Id="rId8" Type="http://schemas.openxmlformats.org/officeDocument/2006/relationships/image" Target="../media/image8.jpeg"/><Relationship Id="rId79" Type="http://schemas.openxmlformats.org/officeDocument/2006/relationships/image" Target="../media/image78.png"/><Relationship Id="rId78" Type="http://schemas.openxmlformats.org/officeDocument/2006/relationships/image" Target="../media/image77.png"/><Relationship Id="rId77" Type="http://schemas.openxmlformats.org/officeDocument/2006/relationships/image" Target="../media/image76.png"/><Relationship Id="rId76" Type="http://schemas.openxmlformats.org/officeDocument/2006/relationships/image" Target="../media/image75.png"/><Relationship Id="rId75" Type="http://schemas.openxmlformats.org/officeDocument/2006/relationships/image" Target="../media/image74.png"/><Relationship Id="rId74" Type="http://schemas.openxmlformats.org/officeDocument/2006/relationships/image" Target="../media/image73.png"/><Relationship Id="rId73" Type="http://schemas.openxmlformats.org/officeDocument/2006/relationships/image" Target="../media/image72.png"/><Relationship Id="rId72" Type="http://schemas.openxmlformats.org/officeDocument/2006/relationships/image" Target="../media/image71.png"/><Relationship Id="rId71" Type="http://schemas.openxmlformats.org/officeDocument/2006/relationships/image" Target="../media/image70.png"/><Relationship Id="rId70" Type="http://schemas.openxmlformats.org/officeDocument/2006/relationships/image" Target="../media/image69.png"/><Relationship Id="rId7" Type="http://schemas.openxmlformats.org/officeDocument/2006/relationships/image" Target="../media/image7.jpeg"/><Relationship Id="rId69" Type="http://schemas.openxmlformats.org/officeDocument/2006/relationships/image" Target="../media/image68.png"/><Relationship Id="rId68" Type="http://schemas.openxmlformats.org/officeDocument/2006/relationships/image" Target="../media/image67.png"/><Relationship Id="rId67" Type="http://schemas.openxmlformats.org/officeDocument/2006/relationships/image" Target="../media/image66.png"/><Relationship Id="rId66" Type="http://schemas.openxmlformats.org/officeDocument/2006/relationships/image" Target="../media/image65.png"/><Relationship Id="rId65" Type="http://schemas.openxmlformats.org/officeDocument/2006/relationships/image" Target="NULL" TargetMode="External"/><Relationship Id="rId64" Type="http://schemas.openxmlformats.org/officeDocument/2006/relationships/image" Target="../media/image64.jpe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jpe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jpe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jpeg"/><Relationship Id="rId34" Type="http://schemas.openxmlformats.org/officeDocument/2006/relationships/image" Target="../media/image34.png"/><Relationship Id="rId33" Type="http://schemas.openxmlformats.org/officeDocument/2006/relationships/image" Target="../media/image33.jpe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jpe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pn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pn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pn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6" Type="http://schemas.openxmlformats.org/officeDocument/2006/relationships/image" Target="../media/image145.jpeg"/><Relationship Id="rId145" Type="http://schemas.openxmlformats.org/officeDocument/2006/relationships/image" Target="../media/image144.jpeg"/><Relationship Id="rId144" Type="http://schemas.openxmlformats.org/officeDocument/2006/relationships/image" Target="../media/image143.png"/><Relationship Id="rId143" Type="http://schemas.openxmlformats.org/officeDocument/2006/relationships/image" Target="../media/image142.png"/><Relationship Id="rId142" Type="http://schemas.openxmlformats.org/officeDocument/2006/relationships/image" Target="../media/image141.png"/><Relationship Id="rId141" Type="http://schemas.openxmlformats.org/officeDocument/2006/relationships/image" Target="../media/image140.png"/><Relationship Id="rId140" Type="http://schemas.openxmlformats.org/officeDocument/2006/relationships/image" Target="../media/image139.png"/><Relationship Id="rId14" Type="http://schemas.openxmlformats.org/officeDocument/2006/relationships/image" Target="../media/image14.png"/><Relationship Id="rId139" Type="http://schemas.openxmlformats.org/officeDocument/2006/relationships/image" Target="../media/image138.png"/><Relationship Id="rId138" Type="http://schemas.openxmlformats.org/officeDocument/2006/relationships/image" Target="../media/image137.png"/><Relationship Id="rId137" Type="http://schemas.openxmlformats.org/officeDocument/2006/relationships/image" Target="../media/image136.png"/><Relationship Id="rId136" Type="http://schemas.openxmlformats.org/officeDocument/2006/relationships/image" Target="../media/image135.jpeg"/><Relationship Id="rId135" Type="http://schemas.openxmlformats.org/officeDocument/2006/relationships/image" Target="../media/image134.jpeg"/><Relationship Id="rId134" Type="http://schemas.openxmlformats.org/officeDocument/2006/relationships/image" Target="../media/image133.png"/><Relationship Id="rId133" Type="http://schemas.openxmlformats.org/officeDocument/2006/relationships/image" Target="../media/image132.png"/><Relationship Id="rId132" Type="http://schemas.openxmlformats.org/officeDocument/2006/relationships/image" Target="../media/image131.png"/><Relationship Id="rId131" Type="http://schemas.openxmlformats.org/officeDocument/2006/relationships/image" Target="../media/image130.png"/><Relationship Id="rId130" Type="http://schemas.openxmlformats.org/officeDocument/2006/relationships/image" Target="../media/image129.png"/><Relationship Id="rId13" Type="http://schemas.openxmlformats.org/officeDocument/2006/relationships/image" Target="../media/image13.png"/><Relationship Id="rId129" Type="http://schemas.openxmlformats.org/officeDocument/2006/relationships/image" Target="../media/image128.png"/><Relationship Id="rId128" Type="http://schemas.openxmlformats.org/officeDocument/2006/relationships/image" Target="../media/image127.png"/><Relationship Id="rId127" Type="http://schemas.openxmlformats.org/officeDocument/2006/relationships/image" Target="../media/image126.png"/><Relationship Id="rId126" Type="http://schemas.openxmlformats.org/officeDocument/2006/relationships/image" Target="../media/image125.png"/><Relationship Id="rId125" Type="http://schemas.openxmlformats.org/officeDocument/2006/relationships/image" Target="../media/image124.png"/><Relationship Id="rId124" Type="http://schemas.openxmlformats.org/officeDocument/2006/relationships/image" Target="../media/image123.png"/><Relationship Id="rId123" Type="http://schemas.openxmlformats.org/officeDocument/2006/relationships/image" Target="../media/image122.png"/><Relationship Id="rId122" Type="http://schemas.openxmlformats.org/officeDocument/2006/relationships/image" Target="../media/image121.jpeg"/><Relationship Id="rId121" Type="http://schemas.openxmlformats.org/officeDocument/2006/relationships/image" Target="../media/image120.png"/><Relationship Id="rId120" Type="http://schemas.openxmlformats.org/officeDocument/2006/relationships/image" Target="../media/image119.png"/><Relationship Id="rId12" Type="http://schemas.openxmlformats.org/officeDocument/2006/relationships/image" Target="../media/image12.png"/><Relationship Id="rId119" Type="http://schemas.openxmlformats.org/officeDocument/2006/relationships/image" Target="../media/image118.png"/><Relationship Id="rId118" Type="http://schemas.openxmlformats.org/officeDocument/2006/relationships/image" Target="../media/image117.png"/><Relationship Id="rId117" Type="http://schemas.openxmlformats.org/officeDocument/2006/relationships/image" Target="../media/image116.png"/><Relationship Id="rId116" Type="http://schemas.openxmlformats.org/officeDocument/2006/relationships/image" Target="../media/image115.png"/><Relationship Id="rId115" Type="http://schemas.openxmlformats.org/officeDocument/2006/relationships/image" Target="../media/image114.jpeg"/><Relationship Id="rId114" Type="http://schemas.openxmlformats.org/officeDocument/2006/relationships/image" Target="../media/image113.jpeg"/><Relationship Id="rId113" Type="http://schemas.openxmlformats.org/officeDocument/2006/relationships/image" Target="../media/image112.png"/><Relationship Id="rId112" Type="http://schemas.openxmlformats.org/officeDocument/2006/relationships/image" Target="../media/image111.jpeg"/><Relationship Id="rId111" Type="http://schemas.openxmlformats.org/officeDocument/2006/relationships/image" Target="../media/image110.jpeg"/><Relationship Id="rId110" Type="http://schemas.openxmlformats.org/officeDocument/2006/relationships/image" Target="../media/image109.png"/><Relationship Id="rId11" Type="http://schemas.openxmlformats.org/officeDocument/2006/relationships/image" Target="../media/image11.jpeg"/><Relationship Id="rId109" Type="http://schemas.openxmlformats.org/officeDocument/2006/relationships/image" Target="../media/image108.jpeg"/><Relationship Id="rId108" Type="http://schemas.openxmlformats.org/officeDocument/2006/relationships/image" Target="../media/image107.jpeg"/><Relationship Id="rId107" Type="http://schemas.openxmlformats.org/officeDocument/2006/relationships/image" Target="../media/image106.png"/><Relationship Id="rId106" Type="http://schemas.openxmlformats.org/officeDocument/2006/relationships/image" Target="../media/image105.png"/><Relationship Id="rId105" Type="http://schemas.openxmlformats.org/officeDocument/2006/relationships/image" Target="../media/image104.jpeg"/><Relationship Id="rId104" Type="http://schemas.openxmlformats.org/officeDocument/2006/relationships/image" Target="../media/image103.jpeg"/><Relationship Id="rId103" Type="http://schemas.openxmlformats.org/officeDocument/2006/relationships/image" Target="../media/image102.jpeg"/><Relationship Id="rId102" Type="http://schemas.openxmlformats.org/officeDocument/2006/relationships/image" Target="../media/image101.png"/><Relationship Id="rId101" Type="http://schemas.openxmlformats.org/officeDocument/2006/relationships/image" Target="../media/image100.png"/><Relationship Id="rId100" Type="http://schemas.openxmlformats.org/officeDocument/2006/relationships/image" Target="../media/image99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41910</xdr:colOff>
      <xdr:row>12</xdr:row>
      <xdr:rowOff>243205</xdr:rowOff>
    </xdr:from>
    <xdr:to>
      <xdr:col>1</xdr:col>
      <xdr:colOff>1427480</xdr:colOff>
      <xdr:row>12</xdr:row>
      <xdr:rowOff>1016000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889885" y="22308820"/>
          <a:ext cx="1385570" cy="772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87630</xdr:colOff>
      <xdr:row>11</xdr:row>
      <xdr:rowOff>116840</xdr:rowOff>
    </xdr:from>
    <xdr:to>
      <xdr:col>1</xdr:col>
      <xdr:colOff>1191260</xdr:colOff>
      <xdr:row>11</xdr:row>
      <xdr:rowOff>1162050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935605" y="20658455"/>
          <a:ext cx="1103630" cy="1045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78740</xdr:colOff>
      <xdr:row>13</xdr:row>
      <xdr:rowOff>120650</xdr:rowOff>
    </xdr:from>
    <xdr:to>
      <xdr:col>1</xdr:col>
      <xdr:colOff>1464310</xdr:colOff>
      <xdr:row>13</xdr:row>
      <xdr:rowOff>893445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926715" y="23710265"/>
          <a:ext cx="1385570" cy="772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180340</xdr:colOff>
      <xdr:row>15</xdr:row>
      <xdr:rowOff>99695</xdr:rowOff>
    </xdr:from>
    <xdr:to>
      <xdr:col>1</xdr:col>
      <xdr:colOff>1200150</xdr:colOff>
      <xdr:row>15</xdr:row>
      <xdr:rowOff>1036320</xdr:rowOff>
    </xdr:to>
    <xdr:pic>
      <xdr:nvPicPr>
        <xdr:cNvPr id="5" name="图片 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028315" y="26737310"/>
          <a:ext cx="1019810" cy="936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113665</xdr:colOff>
      <xdr:row>16</xdr:row>
      <xdr:rowOff>134620</xdr:rowOff>
    </xdr:from>
    <xdr:to>
      <xdr:col>1</xdr:col>
      <xdr:colOff>1343025</xdr:colOff>
      <xdr:row>16</xdr:row>
      <xdr:rowOff>934720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961640" y="28296235"/>
          <a:ext cx="122936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340360</xdr:colOff>
      <xdr:row>17</xdr:row>
      <xdr:rowOff>118745</xdr:rowOff>
    </xdr:from>
    <xdr:to>
      <xdr:col>1</xdr:col>
      <xdr:colOff>1146175</xdr:colOff>
      <xdr:row>17</xdr:row>
      <xdr:rowOff>1085850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188335" y="29804360"/>
          <a:ext cx="805815" cy="967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340360</xdr:colOff>
      <xdr:row>18</xdr:row>
      <xdr:rowOff>46355</xdr:rowOff>
    </xdr:from>
    <xdr:to>
      <xdr:col>1</xdr:col>
      <xdr:colOff>1127760</xdr:colOff>
      <xdr:row>18</xdr:row>
      <xdr:rowOff>988060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188335" y="31255970"/>
          <a:ext cx="787400" cy="941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688975</xdr:colOff>
      <xdr:row>19</xdr:row>
      <xdr:rowOff>511175</xdr:rowOff>
    </xdr:from>
    <xdr:to>
      <xdr:col>1</xdr:col>
      <xdr:colOff>2101215</xdr:colOff>
      <xdr:row>20</xdr:row>
      <xdr:rowOff>45720</xdr:rowOff>
    </xdr:to>
    <xdr:pic>
      <xdr:nvPicPr>
        <xdr:cNvPr id="9" name="图片 8" descr="2025091913415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536950" y="33244790"/>
          <a:ext cx="1412240" cy="1058545"/>
        </a:xfrm>
        <a:prstGeom prst="rect">
          <a:avLst/>
        </a:prstGeom>
      </xdr:spPr>
    </xdr:pic>
    <xdr:clientData/>
  </xdr:twoCellAnchor>
  <xdr:twoCellAnchor editAs="oneCell">
    <xdr:from>
      <xdr:col>1</xdr:col>
      <xdr:colOff>71120</xdr:colOff>
      <xdr:row>20</xdr:row>
      <xdr:rowOff>6985</xdr:rowOff>
    </xdr:from>
    <xdr:to>
      <xdr:col>1</xdr:col>
      <xdr:colOff>1974850</xdr:colOff>
      <xdr:row>20</xdr:row>
      <xdr:rowOff>1430655</xdr:rowOff>
    </xdr:to>
    <xdr:pic>
      <xdr:nvPicPr>
        <xdr:cNvPr id="10" name="图片 9" descr="2025091923041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16200000">
          <a:off x="3159125" y="34024570"/>
          <a:ext cx="1423670" cy="190373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21</xdr:row>
      <xdr:rowOff>8890</xdr:rowOff>
    </xdr:from>
    <xdr:to>
      <xdr:col>1</xdr:col>
      <xdr:colOff>1562100</xdr:colOff>
      <xdr:row>22</xdr:row>
      <xdr:rowOff>38735</xdr:rowOff>
    </xdr:to>
    <xdr:pic>
      <xdr:nvPicPr>
        <xdr:cNvPr id="11" name="图片 10" descr="微信图片_2025091914235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855595" y="35790505"/>
          <a:ext cx="1554480" cy="155384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22</xdr:row>
      <xdr:rowOff>9525</xdr:rowOff>
    </xdr:from>
    <xdr:to>
      <xdr:col>1</xdr:col>
      <xdr:colOff>1476375</xdr:colOff>
      <xdr:row>22</xdr:row>
      <xdr:rowOff>1266825</xdr:rowOff>
    </xdr:to>
    <xdr:pic>
      <xdr:nvPicPr>
        <xdr:cNvPr id="12" name="图片 11" descr="微信图片_2025081213552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855595" y="37315140"/>
          <a:ext cx="1468755" cy="1257300"/>
        </a:xfrm>
        <a:prstGeom prst="rect">
          <a:avLst/>
        </a:prstGeom>
      </xdr:spPr>
    </xdr:pic>
    <xdr:clientData/>
  </xdr:twoCellAnchor>
  <xdr:twoCellAnchor editAs="oneCell">
    <xdr:from>
      <xdr:col>1</xdr:col>
      <xdr:colOff>473075</xdr:colOff>
      <xdr:row>23</xdr:row>
      <xdr:rowOff>30480</xdr:rowOff>
    </xdr:from>
    <xdr:to>
      <xdr:col>1</xdr:col>
      <xdr:colOff>1665605</xdr:colOff>
      <xdr:row>23</xdr:row>
      <xdr:rowOff>1427480</xdr:rowOff>
    </xdr:to>
    <xdr:pic>
      <xdr:nvPicPr>
        <xdr:cNvPr id="13" name="图片 12" descr="图23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321050" y="38860095"/>
          <a:ext cx="1192530" cy="1397000"/>
        </a:xfrm>
        <a:prstGeom prst="rect">
          <a:avLst/>
        </a:prstGeom>
      </xdr:spPr>
    </xdr:pic>
    <xdr:clientData/>
  </xdr:twoCellAnchor>
  <xdr:twoCellAnchor editAs="oneCell">
    <xdr:from>
      <xdr:col>1</xdr:col>
      <xdr:colOff>564515</xdr:colOff>
      <xdr:row>23</xdr:row>
      <xdr:rowOff>1524000</xdr:rowOff>
    </xdr:from>
    <xdr:to>
      <xdr:col>1</xdr:col>
      <xdr:colOff>1304925</xdr:colOff>
      <xdr:row>24</xdr:row>
      <xdr:rowOff>1412875</xdr:rowOff>
    </xdr:to>
    <xdr:pic>
      <xdr:nvPicPr>
        <xdr:cNvPr id="14" name="图片 13" descr="20250913223918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412490" y="40353615"/>
          <a:ext cx="740410" cy="1412875"/>
        </a:xfrm>
        <a:prstGeom prst="rect">
          <a:avLst/>
        </a:prstGeom>
      </xdr:spPr>
    </xdr:pic>
    <xdr:clientData/>
  </xdr:twoCellAnchor>
  <xdr:twoCellAnchor editAs="oneCell">
    <xdr:from>
      <xdr:col>1</xdr:col>
      <xdr:colOff>312420</xdr:colOff>
      <xdr:row>25</xdr:row>
      <xdr:rowOff>42545</xdr:rowOff>
    </xdr:from>
    <xdr:to>
      <xdr:col>1</xdr:col>
      <xdr:colOff>1270635</xdr:colOff>
      <xdr:row>25</xdr:row>
      <xdr:rowOff>1320800</xdr:rowOff>
    </xdr:to>
    <xdr:pic>
      <xdr:nvPicPr>
        <xdr:cNvPr id="15" name="图片 14" descr="2025092000481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160395" y="41920160"/>
          <a:ext cx="958215" cy="1278255"/>
        </a:xfrm>
        <a:prstGeom prst="rect">
          <a:avLst/>
        </a:prstGeom>
      </xdr:spPr>
    </xdr:pic>
    <xdr:clientData/>
  </xdr:twoCellAnchor>
  <xdr:twoCellAnchor editAs="oneCell">
    <xdr:from>
      <xdr:col>1</xdr:col>
      <xdr:colOff>394335</xdr:colOff>
      <xdr:row>26</xdr:row>
      <xdr:rowOff>20320</xdr:rowOff>
    </xdr:from>
    <xdr:to>
      <xdr:col>1</xdr:col>
      <xdr:colOff>1583690</xdr:colOff>
      <xdr:row>26</xdr:row>
      <xdr:rowOff>1208405</xdr:rowOff>
    </xdr:to>
    <xdr:pic>
      <xdr:nvPicPr>
        <xdr:cNvPr id="16" name="图片 15" descr="2025091914335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42310" y="43421935"/>
          <a:ext cx="1189355" cy="1188085"/>
        </a:xfrm>
        <a:prstGeom prst="rect">
          <a:avLst/>
        </a:prstGeom>
      </xdr:spPr>
    </xdr:pic>
    <xdr:clientData/>
  </xdr:twoCellAnchor>
  <xdr:twoCellAnchor editAs="oneCell">
    <xdr:from>
      <xdr:col>1</xdr:col>
      <xdr:colOff>676275</xdr:colOff>
      <xdr:row>27</xdr:row>
      <xdr:rowOff>84455</xdr:rowOff>
    </xdr:from>
    <xdr:to>
      <xdr:col>1</xdr:col>
      <xdr:colOff>1711325</xdr:colOff>
      <xdr:row>27</xdr:row>
      <xdr:rowOff>1270635</xdr:rowOff>
    </xdr:to>
    <xdr:pic>
      <xdr:nvPicPr>
        <xdr:cNvPr id="17" name="图片 16" descr="图54片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24250" y="45010070"/>
          <a:ext cx="1035050" cy="1186180"/>
        </a:xfrm>
        <a:prstGeom prst="rect">
          <a:avLst/>
        </a:prstGeom>
      </xdr:spPr>
    </xdr:pic>
    <xdr:clientData/>
  </xdr:twoCellAnchor>
  <xdr:twoCellAnchor editAs="oneCell">
    <xdr:from>
      <xdr:col>1</xdr:col>
      <xdr:colOff>648970</xdr:colOff>
      <xdr:row>28</xdr:row>
      <xdr:rowOff>45085</xdr:rowOff>
    </xdr:from>
    <xdr:to>
      <xdr:col>1</xdr:col>
      <xdr:colOff>1713865</xdr:colOff>
      <xdr:row>28</xdr:row>
      <xdr:rowOff>1468120</xdr:rowOff>
    </xdr:to>
    <xdr:pic>
      <xdr:nvPicPr>
        <xdr:cNvPr id="18" name="图片 17" descr="微信图片_2025081821103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 rot="5400000">
          <a:off x="3317875" y="46673770"/>
          <a:ext cx="1423035" cy="1064895"/>
        </a:xfrm>
        <a:prstGeom prst="rect">
          <a:avLst/>
        </a:prstGeom>
      </xdr:spPr>
    </xdr:pic>
    <xdr:clientData/>
  </xdr:twoCellAnchor>
  <xdr:twoCellAnchor editAs="oneCell">
    <xdr:from>
      <xdr:col>1</xdr:col>
      <xdr:colOff>337820</xdr:colOff>
      <xdr:row>29</xdr:row>
      <xdr:rowOff>154305</xdr:rowOff>
    </xdr:from>
    <xdr:to>
      <xdr:col>1</xdr:col>
      <xdr:colOff>1752600</xdr:colOff>
      <xdr:row>29</xdr:row>
      <xdr:rowOff>1451610</xdr:rowOff>
    </xdr:to>
    <xdr:pic>
      <xdr:nvPicPr>
        <xdr:cNvPr id="19" name="图片 18" descr="20250815000112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185795" y="48127920"/>
          <a:ext cx="1414780" cy="1297305"/>
        </a:xfrm>
        <a:prstGeom prst="rect">
          <a:avLst/>
        </a:prstGeom>
      </xdr:spPr>
    </xdr:pic>
    <xdr:clientData/>
  </xdr:twoCellAnchor>
  <xdr:twoCellAnchor editAs="oneCell">
    <xdr:from>
      <xdr:col>1</xdr:col>
      <xdr:colOff>450850</xdr:colOff>
      <xdr:row>30</xdr:row>
      <xdr:rowOff>43815</xdr:rowOff>
    </xdr:from>
    <xdr:to>
      <xdr:col>1</xdr:col>
      <xdr:colOff>1824990</xdr:colOff>
      <xdr:row>30</xdr:row>
      <xdr:rowOff>1156970</xdr:rowOff>
    </xdr:to>
    <xdr:pic>
      <xdr:nvPicPr>
        <xdr:cNvPr id="20" name="图片 19" descr="图片1(1)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298825" y="49541430"/>
          <a:ext cx="1374140" cy="1113155"/>
        </a:xfrm>
        <a:prstGeom prst="rect">
          <a:avLst/>
        </a:prstGeom>
      </xdr:spPr>
    </xdr:pic>
    <xdr:clientData/>
  </xdr:twoCellAnchor>
  <xdr:twoCellAnchor editAs="oneCell">
    <xdr:from>
      <xdr:col>1</xdr:col>
      <xdr:colOff>405765</xdr:colOff>
      <xdr:row>31</xdr:row>
      <xdr:rowOff>63500</xdr:rowOff>
    </xdr:from>
    <xdr:to>
      <xdr:col>1</xdr:col>
      <xdr:colOff>1515110</xdr:colOff>
      <xdr:row>32</xdr:row>
      <xdr:rowOff>28575</xdr:rowOff>
    </xdr:to>
    <xdr:pic>
      <xdr:nvPicPr>
        <xdr:cNvPr id="21" name="图片 20" descr="2025081821245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53740" y="51085115"/>
          <a:ext cx="1109345" cy="1489075"/>
        </a:xfrm>
        <a:prstGeom prst="rect">
          <a:avLst/>
        </a:prstGeom>
      </xdr:spPr>
    </xdr:pic>
    <xdr:clientData/>
  </xdr:twoCellAnchor>
  <xdr:twoCellAnchor editAs="oneCell">
    <xdr:from>
      <xdr:col>1</xdr:col>
      <xdr:colOff>631190</xdr:colOff>
      <xdr:row>32</xdr:row>
      <xdr:rowOff>31750</xdr:rowOff>
    </xdr:from>
    <xdr:to>
      <xdr:col>1</xdr:col>
      <xdr:colOff>1435100</xdr:colOff>
      <xdr:row>33</xdr:row>
      <xdr:rowOff>18415</xdr:rowOff>
    </xdr:to>
    <xdr:pic>
      <xdr:nvPicPr>
        <xdr:cNvPr id="22" name="图片 21" descr="2025092001304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479165" y="52577365"/>
          <a:ext cx="803910" cy="1510665"/>
        </a:xfrm>
        <a:prstGeom prst="rect">
          <a:avLst/>
        </a:prstGeom>
      </xdr:spPr>
    </xdr:pic>
    <xdr:clientData/>
  </xdr:twoCellAnchor>
  <xdr:twoCellAnchor editAs="oneCell">
    <xdr:from>
      <xdr:col>1</xdr:col>
      <xdr:colOff>233680</xdr:colOff>
      <xdr:row>33</xdr:row>
      <xdr:rowOff>109220</xdr:rowOff>
    </xdr:from>
    <xdr:to>
      <xdr:col>1</xdr:col>
      <xdr:colOff>1885950</xdr:colOff>
      <xdr:row>33</xdr:row>
      <xdr:rowOff>1351915</xdr:rowOff>
    </xdr:to>
    <xdr:pic>
      <xdr:nvPicPr>
        <xdr:cNvPr id="23" name="图片 22" descr="2025092001370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081655" y="54178835"/>
          <a:ext cx="1652270" cy="1242695"/>
        </a:xfrm>
        <a:prstGeom prst="rect">
          <a:avLst/>
        </a:prstGeom>
      </xdr:spPr>
    </xdr:pic>
    <xdr:clientData/>
  </xdr:twoCellAnchor>
  <xdr:twoCellAnchor editAs="oneCell">
    <xdr:from>
      <xdr:col>1</xdr:col>
      <xdr:colOff>574675</xdr:colOff>
      <xdr:row>34</xdr:row>
      <xdr:rowOff>140335</xdr:rowOff>
    </xdr:from>
    <xdr:to>
      <xdr:col>1</xdr:col>
      <xdr:colOff>1390650</xdr:colOff>
      <xdr:row>34</xdr:row>
      <xdr:rowOff>1043305</xdr:rowOff>
    </xdr:to>
    <xdr:pic>
      <xdr:nvPicPr>
        <xdr:cNvPr id="24" name="图片 23" descr="C:/Users/Derek/AppData/Local/Temp/picturecompress_20211015210749/output_68.jpgoutput_68"/>
        <xdr:cNvPicPr>
          <a:picLocks noChangeAspect="1"/>
        </xdr:cNvPicPr>
      </xdr:nvPicPr>
      <xdr:blipFill>
        <a:blip r:embed="rId21"/>
        <a:srcRect/>
        <a:stretch>
          <a:fillRect/>
        </a:stretch>
      </xdr:blipFill>
      <xdr:spPr>
        <a:xfrm>
          <a:off x="3422650" y="55733950"/>
          <a:ext cx="81597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610870</xdr:colOff>
      <xdr:row>35</xdr:row>
      <xdr:rowOff>218440</xdr:rowOff>
    </xdr:from>
    <xdr:to>
      <xdr:col>1</xdr:col>
      <xdr:colOff>1311910</xdr:colOff>
      <xdr:row>35</xdr:row>
      <xdr:rowOff>1037590</xdr:rowOff>
    </xdr:to>
    <xdr:pic>
      <xdr:nvPicPr>
        <xdr:cNvPr id="25" name="图片 24" descr="C:/Users/Derek/AppData/Local/Temp/picturecompress_20211015210749/output_82.pngoutput_82"/>
        <xdr:cNvPicPr>
          <a:picLocks noChangeAspect="1"/>
        </xdr:cNvPicPr>
      </xdr:nvPicPr>
      <xdr:blipFill>
        <a:blip r:embed="rId22"/>
        <a:srcRect/>
        <a:stretch>
          <a:fillRect/>
        </a:stretch>
      </xdr:blipFill>
      <xdr:spPr>
        <a:xfrm>
          <a:off x="3458845" y="57336055"/>
          <a:ext cx="701040" cy="819150"/>
        </a:xfrm>
        <a:prstGeom prst="rect">
          <a:avLst/>
        </a:prstGeom>
      </xdr:spPr>
    </xdr:pic>
    <xdr:clientData/>
  </xdr:twoCellAnchor>
  <xdr:twoCellAnchor editAs="oneCell">
    <xdr:from>
      <xdr:col>1</xdr:col>
      <xdr:colOff>687070</xdr:colOff>
      <xdr:row>36</xdr:row>
      <xdr:rowOff>149225</xdr:rowOff>
    </xdr:from>
    <xdr:to>
      <xdr:col>1</xdr:col>
      <xdr:colOff>1299210</xdr:colOff>
      <xdr:row>36</xdr:row>
      <xdr:rowOff>1111250</xdr:rowOff>
    </xdr:to>
    <xdr:pic>
      <xdr:nvPicPr>
        <xdr:cNvPr id="26" name="图片 25" descr="Air39 (1)"/>
        <xdr:cNvPicPr>
          <a:picLocks noChangeAspect="1"/>
        </xdr:cNvPicPr>
      </xdr:nvPicPr>
      <xdr:blipFill>
        <a:blip r:embed="rId23"/>
        <a:srcRect l="18018" t="2092" r="19907"/>
        <a:stretch>
          <a:fillRect/>
        </a:stretch>
      </xdr:blipFill>
      <xdr:spPr>
        <a:xfrm>
          <a:off x="3535045" y="58790840"/>
          <a:ext cx="612140" cy="962025"/>
        </a:xfrm>
        <a:prstGeom prst="rect">
          <a:avLst/>
        </a:prstGeom>
      </xdr:spPr>
    </xdr:pic>
    <xdr:clientData/>
  </xdr:twoCellAnchor>
  <xdr:twoCellAnchor editAs="oneCell">
    <xdr:from>
      <xdr:col>1</xdr:col>
      <xdr:colOff>657860</xdr:colOff>
      <xdr:row>37</xdr:row>
      <xdr:rowOff>111125</xdr:rowOff>
    </xdr:from>
    <xdr:to>
      <xdr:col>1</xdr:col>
      <xdr:colOff>1365885</xdr:colOff>
      <xdr:row>37</xdr:row>
      <xdr:rowOff>1021715</xdr:rowOff>
    </xdr:to>
    <xdr:pic>
      <xdr:nvPicPr>
        <xdr:cNvPr id="27" name="图片 26" descr="C:/Users/Derek/AppData/Local/Temp/picturecompress_20211015210749/output_99.jpgoutput_99"/>
        <xdr:cNvPicPr>
          <a:picLocks noChangeAspect="1"/>
        </xdr:cNvPicPr>
      </xdr:nvPicPr>
      <xdr:blipFill>
        <a:blip r:embed="rId24"/>
        <a:srcRect/>
        <a:stretch>
          <a:fillRect/>
        </a:stretch>
      </xdr:blipFill>
      <xdr:spPr>
        <a:xfrm>
          <a:off x="3505835" y="60276740"/>
          <a:ext cx="708025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628015</xdr:colOff>
      <xdr:row>38</xdr:row>
      <xdr:rowOff>102870</xdr:rowOff>
    </xdr:from>
    <xdr:to>
      <xdr:col>1</xdr:col>
      <xdr:colOff>1246505</xdr:colOff>
      <xdr:row>38</xdr:row>
      <xdr:rowOff>1040765</xdr:rowOff>
    </xdr:to>
    <xdr:pic>
      <xdr:nvPicPr>
        <xdr:cNvPr id="28" name="图片 27" descr="M25 (1)"/>
        <xdr:cNvPicPr>
          <a:picLocks noChangeAspect="1"/>
        </xdr:cNvPicPr>
      </xdr:nvPicPr>
      <xdr:blipFill>
        <a:blip r:embed="rId25"/>
        <a:srcRect l="22167" t="6111" r="20666" b="7981"/>
        <a:stretch>
          <a:fillRect/>
        </a:stretch>
      </xdr:blipFill>
      <xdr:spPr>
        <a:xfrm>
          <a:off x="3475990" y="61792485"/>
          <a:ext cx="618490" cy="937895"/>
        </a:xfrm>
        <a:prstGeom prst="rect">
          <a:avLst/>
        </a:prstGeom>
      </xdr:spPr>
    </xdr:pic>
    <xdr:clientData/>
  </xdr:twoCellAnchor>
  <xdr:twoCellAnchor editAs="oneCell">
    <xdr:from>
      <xdr:col>1</xdr:col>
      <xdr:colOff>370205</xdr:colOff>
      <xdr:row>39</xdr:row>
      <xdr:rowOff>147955</xdr:rowOff>
    </xdr:from>
    <xdr:to>
      <xdr:col>1</xdr:col>
      <xdr:colOff>1470660</xdr:colOff>
      <xdr:row>39</xdr:row>
      <xdr:rowOff>971550</xdr:rowOff>
    </xdr:to>
    <xdr:pic>
      <xdr:nvPicPr>
        <xdr:cNvPr id="29" name="图片 28" descr="M90pro (1)"/>
        <xdr:cNvPicPr>
          <a:picLocks noChangeAspect="1"/>
        </xdr:cNvPicPr>
      </xdr:nvPicPr>
      <xdr:blipFill>
        <a:blip r:embed="rId26"/>
        <a:srcRect t="12620" b="12616"/>
        <a:stretch>
          <a:fillRect/>
        </a:stretch>
      </xdr:blipFill>
      <xdr:spPr>
        <a:xfrm>
          <a:off x="3218180" y="63361570"/>
          <a:ext cx="1100455" cy="823595"/>
        </a:xfrm>
        <a:prstGeom prst="rect">
          <a:avLst/>
        </a:prstGeom>
      </xdr:spPr>
    </xdr:pic>
    <xdr:clientData/>
  </xdr:twoCellAnchor>
  <xdr:twoCellAnchor editAs="oneCell">
    <xdr:from>
      <xdr:col>1</xdr:col>
      <xdr:colOff>548005</xdr:colOff>
      <xdr:row>40</xdr:row>
      <xdr:rowOff>187325</xdr:rowOff>
    </xdr:from>
    <xdr:to>
      <xdr:col>1</xdr:col>
      <xdr:colOff>1400810</xdr:colOff>
      <xdr:row>40</xdr:row>
      <xdr:rowOff>1049655</xdr:rowOff>
    </xdr:to>
    <xdr:pic>
      <xdr:nvPicPr>
        <xdr:cNvPr id="30" name="图片 29" descr="C:/Users/Derek/AppData/Local/Temp/picturecompress_20211015210749/output_10.jpgoutput_10"/>
        <xdr:cNvPicPr>
          <a:picLocks noChangeAspect="1"/>
        </xdr:cNvPicPr>
      </xdr:nvPicPr>
      <xdr:blipFill>
        <a:blip r:embed="rId27"/>
        <a:srcRect/>
        <a:stretch>
          <a:fillRect/>
        </a:stretch>
      </xdr:blipFill>
      <xdr:spPr>
        <a:xfrm>
          <a:off x="3395980" y="64924940"/>
          <a:ext cx="852805" cy="862330"/>
        </a:xfrm>
        <a:prstGeom prst="rect">
          <a:avLst/>
        </a:prstGeom>
      </xdr:spPr>
    </xdr:pic>
    <xdr:clientData/>
  </xdr:twoCellAnchor>
  <xdr:twoCellAnchor editAs="oneCell">
    <xdr:from>
      <xdr:col>1</xdr:col>
      <xdr:colOff>378460</xdr:colOff>
      <xdr:row>42</xdr:row>
      <xdr:rowOff>111125</xdr:rowOff>
    </xdr:from>
    <xdr:to>
      <xdr:col>1</xdr:col>
      <xdr:colOff>1445260</xdr:colOff>
      <xdr:row>42</xdr:row>
      <xdr:rowOff>1010920</xdr:rowOff>
    </xdr:to>
    <xdr:pic>
      <xdr:nvPicPr>
        <xdr:cNvPr id="31" name="图片 30" descr="DX26 (1)"/>
        <xdr:cNvPicPr>
          <a:picLocks noChangeAspect="1"/>
        </xdr:cNvPicPr>
      </xdr:nvPicPr>
      <xdr:blipFill>
        <a:blip r:embed="rId28"/>
        <a:srcRect l="13903" t="19360" r="13489" b="19512"/>
        <a:stretch>
          <a:fillRect/>
        </a:stretch>
      </xdr:blipFill>
      <xdr:spPr>
        <a:xfrm>
          <a:off x="3226435" y="67896740"/>
          <a:ext cx="1066800" cy="899795"/>
        </a:xfrm>
        <a:prstGeom prst="rect">
          <a:avLst/>
        </a:prstGeom>
      </xdr:spPr>
    </xdr:pic>
    <xdr:clientData/>
  </xdr:twoCellAnchor>
  <xdr:twoCellAnchor editAs="oneCell">
    <xdr:from>
      <xdr:col>1</xdr:col>
      <xdr:colOff>467995</xdr:colOff>
      <xdr:row>41</xdr:row>
      <xdr:rowOff>128270</xdr:rowOff>
    </xdr:from>
    <xdr:to>
      <xdr:col>1</xdr:col>
      <xdr:colOff>1471295</xdr:colOff>
      <xdr:row>41</xdr:row>
      <xdr:rowOff>929640</xdr:rowOff>
    </xdr:to>
    <xdr:pic>
      <xdr:nvPicPr>
        <xdr:cNvPr id="32" name="图片 31" descr="C:/Users/Derek/AppData/Local/Temp/picturecompress_20211015210749/output_1.pngoutput_1"/>
        <xdr:cNvPicPr>
          <a:picLocks noChangeAspect="1"/>
        </xdr:cNvPicPr>
      </xdr:nvPicPr>
      <xdr:blipFill>
        <a:blip r:embed="rId29"/>
        <a:srcRect/>
        <a:stretch>
          <a:fillRect/>
        </a:stretch>
      </xdr:blipFill>
      <xdr:spPr>
        <a:xfrm>
          <a:off x="3315970" y="66389885"/>
          <a:ext cx="1003300" cy="801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550545</xdr:colOff>
      <xdr:row>43</xdr:row>
      <xdr:rowOff>112395</xdr:rowOff>
    </xdr:from>
    <xdr:to>
      <xdr:col>1</xdr:col>
      <xdr:colOff>1475740</xdr:colOff>
      <xdr:row>43</xdr:row>
      <xdr:rowOff>1071245</xdr:rowOff>
    </xdr:to>
    <xdr:pic>
      <xdr:nvPicPr>
        <xdr:cNvPr id="33" name="图片 32" descr="C:/Users/Derek/AppData/Local/Temp/picturecompress_20211015210749/output_41.jpgoutput_41"/>
        <xdr:cNvPicPr>
          <a:picLocks noChangeAspect="1"/>
        </xdr:cNvPicPr>
      </xdr:nvPicPr>
      <xdr:blipFill>
        <a:blip r:embed="rId30"/>
        <a:srcRect/>
        <a:stretch>
          <a:fillRect/>
        </a:stretch>
      </xdr:blipFill>
      <xdr:spPr>
        <a:xfrm>
          <a:off x="3398520" y="69422010"/>
          <a:ext cx="925195" cy="958850"/>
        </a:xfrm>
        <a:prstGeom prst="rect">
          <a:avLst/>
        </a:prstGeom>
      </xdr:spPr>
    </xdr:pic>
    <xdr:clientData/>
  </xdr:twoCellAnchor>
  <xdr:twoCellAnchor editAs="oneCell">
    <xdr:from>
      <xdr:col>1</xdr:col>
      <xdr:colOff>736600</xdr:colOff>
      <xdr:row>44</xdr:row>
      <xdr:rowOff>332740</xdr:rowOff>
    </xdr:from>
    <xdr:to>
      <xdr:col>1</xdr:col>
      <xdr:colOff>1492250</xdr:colOff>
      <xdr:row>44</xdr:row>
      <xdr:rowOff>1334770</xdr:rowOff>
    </xdr:to>
    <xdr:pic>
      <xdr:nvPicPr>
        <xdr:cNvPr id="34" name="图片 33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584575" y="71166355"/>
          <a:ext cx="755650" cy="1002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2032635</xdr:colOff>
      <xdr:row>44</xdr:row>
      <xdr:rowOff>114300</xdr:rowOff>
    </xdr:from>
    <xdr:to>
      <xdr:col>1</xdr:col>
      <xdr:colOff>3481070</xdr:colOff>
      <xdr:row>45</xdr:row>
      <xdr:rowOff>43815</xdr:rowOff>
    </xdr:to>
    <xdr:pic>
      <xdr:nvPicPr>
        <xdr:cNvPr id="35" name="图片 34" descr="KW新16502050 (2)_副本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4880610" y="70947915"/>
          <a:ext cx="1448435" cy="1453515"/>
        </a:xfrm>
        <a:prstGeom prst="rect">
          <a:avLst/>
        </a:prstGeom>
      </xdr:spPr>
    </xdr:pic>
    <xdr:clientData/>
  </xdr:twoCellAnchor>
  <xdr:twoCellAnchor editAs="oneCell">
    <xdr:from>
      <xdr:col>1</xdr:col>
      <xdr:colOff>504825</xdr:colOff>
      <xdr:row>45</xdr:row>
      <xdr:rowOff>69215</xdr:rowOff>
    </xdr:from>
    <xdr:to>
      <xdr:col>1</xdr:col>
      <xdr:colOff>1457325</xdr:colOff>
      <xdr:row>45</xdr:row>
      <xdr:rowOff>1021080</xdr:rowOff>
    </xdr:to>
    <xdr:pic>
      <xdr:nvPicPr>
        <xdr:cNvPr id="36" name="图片 17" descr="主图5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352800" y="72426830"/>
          <a:ext cx="952500" cy="951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358140</xdr:colOff>
      <xdr:row>46</xdr:row>
      <xdr:rowOff>80645</xdr:rowOff>
    </xdr:from>
    <xdr:to>
      <xdr:col>1</xdr:col>
      <xdr:colOff>1301750</xdr:colOff>
      <xdr:row>46</xdr:row>
      <xdr:rowOff>1050290</xdr:rowOff>
    </xdr:to>
    <xdr:pic>
      <xdr:nvPicPr>
        <xdr:cNvPr id="37" name="图片 36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206115" y="73962260"/>
          <a:ext cx="943610" cy="969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504825</xdr:colOff>
      <xdr:row>45</xdr:row>
      <xdr:rowOff>69215</xdr:rowOff>
    </xdr:from>
    <xdr:to>
      <xdr:col>1</xdr:col>
      <xdr:colOff>1448435</xdr:colOff>
      <xdr:row>45</xdr:row>
      <xdr:rowOff>1038860</xdr:rowOff>
    </xdr:to>
    <xdr:pic>
      <xdr:nvPicPr>
        <xdr:cNvPr id="38" name="图片 37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352800" y="72426830"/>
          <a:ext cx="943610" cy="969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190500</xdr:colOff>
      <xdr:row>47</xdr:row>
      <xdr:rowOff>123825</xdr:rowOff>
    </xdr:from>
    <xdr:to>
      <xdr:col>1</xdr:col>
      <xdr:colOff>1625600</xdr:colOff>
      <xdr:row>47</xdr:row>
      <xdr:rowOff>1082040</xdr:rowOff>
    </xdr:to>
    <xdr:pic>
      <xdr:nvPicPr>
        <xdr:cNvPr id="39" name="图片 38" descr="810_0066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038475" y="75529440"/>
          <a:ext cx="1435100" cy="958215"/>
        </a:xfrm>
        <a:prstGeom prst="rect">
          <a:avLst/>
        </a:prstGeom>
      </xdr:spPr>
    </xdr:pic>
    <xdr:clientData/>
  </xdr:twoCellAnchor>
  <xdr:twoCellAnchor editAs="oneCell">
    <xdr:from>
      <xdr:col>1</xdr:col>
      <xdr:colOff>295910</xdr:colOff>
      <xdr:row>48</xdr:row>
      <xdr:rowOff>313055</xdr:rowOff>
    </xdr:from>
    <xdr:to>
      <xdr:col>1</xdr:col>
      <xdr:colOff>1098550</xdr:colOff>
      <xdr:row>48</xdr:row>
      <xdr:rowOff>1136650</xdr:rowOff>
    </xdr:to>
    <xdr:pic>
      <xdr:nvPicPr>
        <xdr:cNvPr id="40" name="图片 39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143885" y="77242670"/>
          <a:ext cx="802640" cy="823595"/>
        </a:xfrm>
        <a:prstGeom prst="rect">
          <a:avLst/>
        </a:prstGeom>
      </xdr:spPr>
    </xdr:pic>
    <xdr:clientData/>
  </xdr:twoCellAnchor>
  <xdr:twoCellAnchor editAs="oneCell">
    <xdr:from>
      <xdr:col>1</xdr:col>
      <xdr:colOff>47603</xdr:colOff>
      <xdr:row>49</xdr:row>
      <xdr:rowOff>134471</xdr:rowOff>
    </xdr:from>
    <xdr:to>
      <xdr:col>1</xdr:col>
      <xdr:colOff>1116308</xdr:colOff>
      <xdr:row>49</xdr:row>
      <xdr:rowOff>1154281</xdr:rowOff>
    </xdr:to>
    <xdr:pic>
      <xdr:nvPicPr>
        <xdr:cNvPr id="41" name="图片 40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2894965" y="78587600"/>
          <a:ext cx="1068705" cy="1019810"/>
        </a:xfrm>
        <a:prstGeom prst="rect">
          <a:avLst/>
        </a:prstGeom>
      </xdr:spPr>
    </xdr:pic>
    <xdr:clientData/>
  </xdr:twoCellAnchor>
  <xdr:twoCellAnchor editAs="oneCell">
    <xdr:from>
      <xdr:col>1</xdr:col>
      <xdr:colOff>56030</xdr:colOff>
      <xdr:row>50</xdr:row>
      <xdr:rowOff>112058</xdr:rowOff>
    </xdr:from>
    <xdr:to>
      <xdr:col>1</xdr:col>
      <xdr:colOff>1110765</xdr:colOff>
      <xdr:row>50</xdr:row>
      <xdr:rowOff>1181398</xdr:rowOff>
    </xdr:to>
    <xdr:pic>
      <xdr:nvPicPr>
        <xdr:cNvPr id="42" name="图片 41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2903855" y="80089375"/>
          <a:ext cx="1054735" cy="1069340"/>
        </a:xfrm>
        <a:prstGeom prst="rect">
          <a:avLst/>
        </a:prstGeom>
      </xdr:spPr>
    </xdr:pic>
    <xdr:clientData/>
  </xdr:twoCellAnchor>
  <xdr:twoCellAnchor editAs="oneCell">
    <xdr:from>
      <xdr:col>1</xdr:col>
      <xdr:colOff>334010</xdr:colOff>
      <xdr:row>51</xdr:row>
      <xdr:rowOff>38735</xdr:rowOff>
    </xdr:from>
    <xdr:to>
      <xdr:col>1</xdr:col>
      <xdr:colOff>1673860</xdr:colOff>
      <xdr:row>52</xdr:row>
      <xdr:rowOff>721995</xdr:rowOff>
    </xdr:to>
    <xdr:pic>
      <xdr:nvPicPr>
        <xdr:cNvPr id="44" name="图片 43" descr="微信图片_20220620222222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181985" y="81540350"/>
          <a:ext cx="1339850" cy="2207260"/>
        </a:xfrm>
        <a:prstGeom prst="rect">
          <a:avLst/>
        </a:prstGeom>
      </xdr:spPr>
    </xdr:pic>
    <xdr:clientData/>
  </xdr:twoCellAnchor>
  <xdr:twoCellAnchor editAs="oneCell">
    <xdr:from>
      <xdr:col>1</xdr:col>
      <xdr:colOff>690562</xdr:colOff>
      <xdr:row>54</xdr:row>
      <xdr:rowOff>261938</xdr:rowOff>
    </xdr:from>
    <xdr:to>
      <xdr:col>1</xdr:col>
      <xdr:colOff>1471612</xdr:colOff>
      <xdr:row>54</xdr:row>
      <xdr:rowOff>1090613</xdr:rowOff>
    </xdr:to>
    <xdr:pic>
      <xdr:nvPicPr>
        <xdr:cNvPr id="45" name="图片 44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38220" y="86335235"/>
          <a:ext cx="781050" cy="828675"/>
        </a:xfrm>
        <a:prstGeom prst="rect">
          <a:avLst/>
        </a:prstGeom>
      </xdr:spPr>
    </xdr:pic>
    <xdr:clientData/>
  </xdr:twoCellAnchor>
  <xdr:oneCellAnchor>
    <xdr:from>
      <xdr:col>1</xdr:col>
      <xdr:colOff>500063</xdr:colOff>
      <xdr:row>53</xdr:row>
      <xdr:rowOff>119063</xdr:rowOff>
    </xdr:from>
    <xdr:ext cx="1311219" cy="951504"/>
    <xdr:pic>
      <xdr:nvPicPr>
        <xdr:cNvPr id="46" name="图片 1"/>
        <xdr:cNvPicPr>
          <a:picLocks noChangeAspect="1" noChangeArrowheads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347720" y="84668360"/>
          <a:ext cx="1311275" cy="9512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1</xdr:col>
      <xdr:colOff>332740</xdr:colOff>
      <xdr:row>55</xdr:row>
      <xdr:rowOff>89535</xdr:rowOff>
    </xdr:from>
    <xdr:to>
      <xdr:col>1</xdr:col>
      <xdr:colOff>1447165</xdr:colOff>
      <xdr:row>55</xdr:row>
      <xdr:rowOff>1115060</xdr:rowOff>
    </xdr:to>
    <xdr:pic>
      <xdr:nvPicPr>
        <xdr:cNvPr id="43" name="图片 42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180715" y="87687150"/>
          <a:ext cx="1114425" cy="1025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342265</xdr:colOff>
      <xdr:row>56</xdr:row>
      <xdr:rowOff>36195</xdr:rowOff>
    </xdr:from>
    <xdr:to>
      <xdr:col>1</xdr:col>
      <xdr:colOff>1822450</xdr:colOff>
      <xdr:row>56</xdr:row>
      <xdr:rowOff>953135</xdr:rowOff>
    </xdr:to>
    <xdr:pic>
      <xdr:nvPicPr>
        <xdr:cNvPr id="47" name="图片 1" descr="bfbc83d0-fe80-45ea-a2db-6f89c21d943b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190240" y="89157810"/>
          <a:ext cx="1480185" cy="916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549275</xdr:colOff>
      <xdr:row>58</xdr:row>
      <xdr:rowOff>58420</xdr:rowOff>
    </xdr:from>
    <xdr:to>
      <xdr:col>1</xdr:col>
      <xdr:colOff>1539875</xdr:colOff>
      <xdr:row>58</xdr:row>
      <xdr:rowOff>1071880</xdr:rowOff>
    </xdr:to>
    <xdr:pic>
      <xdr:nvPicPr>
        <xdr:cNvPr id="48" name="图片 2" descr="ef50124d-53d6-46dc-8bd8-473c6f746c79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397250" y="92228035"/>
          <a:ext cx="99060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376555</xdr:colOff>
      <xdr:row>60</xdr:row>
      <xdr:rowOff>59055</xdr:rowOff>
    </xdr:from>
    <xdr:to>
      <xdr:col>1</xdr:col>
      <xdr:colOff>1910080</xdr:colOff>
      <xdr:row>60</xdr:row>
      <xdr:rowOff>1099820</xdr:rowOff>
    </xdr:to>
    <xdr:pic>
      <xdr:nvPicPr>
        <xdr:cNvPr id="49" name="图片 3" descr="7d892a29-2a8f-44cb-a437-346e213d1892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24530" y="95276670"/>
          <a:ext cx="1533525" cy="1040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859790</xdr:colOff>
      <xdr:row>62</xdr:row>
      <xdr:rowOff>64135</xdr:rowOff>
    </xdr:from>
    <xdr:to>
      <xdr:col>1</xdr:col>
      <xdr:colOff>1662430</xdr:colOff>
      <xdr:row>62</xdr:row>
      <xdr:rowOff>1113790</xdr:rowOff>
    </xdr:to>
    <xdr:pic>
      <xdr:nvPicPr>
        <xdr:cNvPr id="50" name="图片 4" descr="e0d73c78-5e11-44e4-ac09-ce409e159734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707765" y="98329750"/>
          <a:ext cx="802640" cy="10496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732790</xdr:colOff>
      <xdr:row>64</xdr:row>
      <xdr:rowOff>73025</xdr:rowOff>
    </xdr:from>
    <xdr:to>
      <xdr:col>1</xdr:col>
      <xdr:colOff>1777365</xdr:colOff>
      <xdr:row>64</xdr:row>
      <xdr:rowOff>1113790</xdr:rowOff>
    </xdr:to>
    <xdr:pic>
      <xdr:nvPicPr>
        <xdr:cNvPr id="51" name="图片 6" descr="f37d6e0c-2d93-444a-bc29-ef9ccbae423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580765" y="101386640"/>
          <a:ext cx="1044575" cy="1040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438150</xdr:colOff>
      <xdr:row>65</xdr:row>
      <xdr:rowOff>74930</xdr:rowOff>
    </xdr:from>
    <xdr:to>
      <xdr:col>1</xdr:col>
      <xdr:colOff>2031365</xdr:colOff>
      <xdr:row>65</xdr:row>
      <xdr:rowOff>832485</xdr:rowOff>
    </xdr:to>
    <xdr:pic>
      <xdr:nvPicPr>
        <xdr:cNvPr id="52" name="图片 7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286125" y="102912545"/>
          <a:ext cx="1593215" cy="757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829945</xdr:colOff>
      <xdr:row>69</xdr:row>
      <xdr:rowOff>96520</xdr:rowOff>
    </xdr:from>
    <xdr:to>
      <xdr:col>1</xdr:col>
      <xdr:colOff>1628140</xdr:colOff>
      <xdr:row>69</xdr:row>
      <xdr:rowOff>1050290</xdr:rowOff>
    </xdr:to>
    <xdr:pic>
      <xdr:nvPicPr>
        <xdr:cNvPr id="53" name="图片 8" descr="d76cc42f-79b5-456b-8167-eec45b60f267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677920" y="109030135"/>
          <a:ext cx="798195" cy="953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705485</xdr:colOff>
      <xdr:row>71</xdr:row>
      <xdr:rowOff>100965</xdr:rowOff>
    </xdr:from>
    <xdr:to>
      <xdr:col>1</xdr:col>
      <xdr:colOff>1789430</xdr:colOff>
      <xdr:row>72</xdr:row>
      <xdr:rowOff>610235</xdr:rowOff>
    </xdr:to>
    <xdr:pic>
      <xdr:nvPicPr>
        <xdr:cNvPr id="54" name="图片 9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553460" y="112082580"/>
          <a:ext cx="1083945" cy="2033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916940</xdr:colOff>
      <xdr:row>67</xdr:row>
      <xdr:rowOff>130810</xdr:rowOff>
    </xdr:from>
    <xdr:to>
      <xdr:col>1</xdr:col>
      <xdr:colOff>1791335</xdr:colOff>
      <xdr:row>68</xdr:row>
      <xdr:rowOff>495300</xdr:rowOff>
    </xdr:to>
    <xdr:pic>
      <xdr:nvPicPr>
        <xdr:cNvPr id="55" name="图片 1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764915" y="106016425"/>
          <a:ext cx="874395" cy="1888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933450</xdr:colOff>
      <xdr:row>66</xdr:row>
      <xdr:rowOff>80645</xdr:rowOff>
    </xdr:from>
    <xdr:to>
      <xdr:col>1</xdr:col>
      <xdr:colOff>1682115</xdr:colOff>
      <xdr:row>66</xdr:row>
      <xdr:rowOff>736600</xdr:rowOff>
    </xdr:to>
    <xdr:pic>
      <xdr:nvPicPr>
        <xdr:cNvPr id="56" name="图片 1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781425" y="104442260"/>
          <a:ext cx="748665" cy="655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1137920</xdr:colOff>
      <xdr:row>74</xdr:row>
      <xdr:rowOff>389255</xdr:rowOff>
    </xdr:from>
    <xdr:to>
      <xdr:col>1</xdr:col>
      <xdr:colOff>1845310</xdr:colOff>
      <xdr:row>74</xdr:row>
      <xdr:rowOff>1125855</xdr:rowOff>
    </xdr:to>
    <xdr:pic>
      <xdr:nvPicPr>
        <xdr:cNvPr id="57" name="图片 16" descr="1373357f-41f3-42ce-ab13-097aa8434f3f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985895" y="116942870"/>
          <a:ext cx="707390" cy="73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771525</xdr:colOff>
      <xdr:row>73</xdr:row>
      <xdr:rowOff>88900</xdr:rowOff>
    </xdr:from>
    <xdr:to>
      <xdr:col>1</xdr:col>
      <xdr:colOff>1588770</xdr:colOff>
      <xdr:row>73</xdr:row>
      <xdr:rowOff>679450</xdr:rowOff>
    </xdr:to>
    <xdr:pic>
      <xdr:nvPicPr>
        <xdr:cNvPr id="58" name="图片 17" descr="939072c3-fe13-4847-a582-19c09405816b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619500" y="115118515"/>
          <a:ext cx="817245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585470</xdr:colOff>
      <xdr:row>74</xdr:row>
      <xdr:rowOff>215900</xdr:rowOff>
    </xdr:from>
    <xdr:to>
      <xdr:col>1</xdr:col>
      <xdr:colOff>1395095</xdr:colOff>
      <xdr:row>74</xdr:row>
      <xdr:rowOff>1071880</xdr:rowOff>
    </xdr:to>
    <xdr:pic>
      <xdr:nvPicPr>
        <xdr:cNvPr id="59" name="图片 58" descr="5e963837-480f-4a8f-b3b3-23dffb000381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433445" y="116769515"/>
          <a:ext cx="80962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354330</xdr:colOff>
      <xdr:row>81</xdr:row>
      <xdr:rowOff>95250</xdr:rowOff>
    </xdr:from>
    <xdr:to>
      <xdr:col>1</xdr:col>
      <xdr:colOff>1837055</xdr:colOff>
      <xdr:row>81</xdr:row>
      <xdr:rowOff>1045845</xdr:rowOff>
    </xdr:to>
    <xdr:pic>
      <xdr:nvPicPr>
        <xdr:cNvPr id="60" name="图片 59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02305" y="127316865"/>
          <a:ext cx="1482725" cy="950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354330</xdr:colOff>
      <xdr:row>81</xdr:row>
      <xdr:rowOff>1205230</xdr:rowOff>
    </xdr:from>
    <xdr:to>
      <xdr:col>1</xdr:col>
      <xdr:colOff>1873885</xdr:colOff>
      <xdr:row>82</xdr:row>
      <xdr:rowOff>862330</xdr:rowOff>
    </xdr:to>
    <xdr:pic>
      <xdr:nvPicPr>
        <xdr:cNvPr id="61" name="图片 60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202305" y="128426845"/>
          <a:ext cx="1519555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775970</xdr:colOff>
      <xdr:row>83</xdr:row>
      <xdr:rowOff>145415</xdr:rowOff>
    </xdr:from>
    <xdr:to>
      <xdr:col>1</xdr:col>
      <xdr:colOff>1496060</xdr:colOff>
      <xdr:row>83</xdr:row>
      <xdr:rowOff>1496695</xdr:rowOff>
    </xdr:to>
    <xdr:pic>
      <xdr:nvPicPr>
        <xdr:cNvPr id="62" name="图片 6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23945" y="130415030"/>
          <a:ext cx="72009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1138555</xdr:colOff>
      <xdr:row>84</xdr:row>
      <xdr:rowOff>307975</xdr:rowOff>
    </xdr:from>
    <xdr:to>
      <xdr:col>1</xdr:col>
      <xdr:colOff>1993900</xdr:colOff>
      <xdr:row>84</xdr:row>
      <xdr:rowOff>1219200</xdr:rowOff>
    </xdr:to>
    <xdr:pic>
      <xdr:nvPicPr>
        <xdr:cNvPr id="71" name="图片 70" descr="六角冲孔喷塑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986530" y="132101590"/>
          <a:ext cx="855345" cy="911225"/>
        </a:xfrm>
        <a:prstGeom prst="rect">
          <a:avLst/>
        </a:prstGeom>
      </xdr:spPr>
    </xdr:pic>
    <xdr:clientData/>
  </xdr:twoCellAnchor>
  <xdr:twoCellAnchor editAs="oneCell">
    <xdr:from>
      <xdr:col>1</xdr:col>
      <xdr:colOff>777240</xdr:colOff>
      <xdr:row>85</xdr:row>
      <xdr:rowOff>95885</xdr:rowOff>
    </xdr:from>
    <xdr:to>
      <xdr:col>1</xdr:col>
      <xdr:colOff>1491615</xdr:colOff>
      <xdr:row>85</xdr:row>
      <xdr:rowOff>1040765</xdr:rowOff>
    </xdr:to>
    <xdr:pic>
      <xdr:nvPicPr>
        <xdr:cNvPr id="84" name="图片 83" descr="微信图片_20230804143624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25215" y="133413500"/>
          <a:ext cx="71437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738505</xdr:colOff>
      <xdr:row>86</xdr:row>
      <xdr:rowOff>162560</xdr:rowOff>
    </xdr:from>
    <xdr:to>
      <xdr:col>1</xdr:col>
      <xdr:colOff>1452880</xdr:colOff>
      <xdr:row>86</xdr:row>
      <xdr:rowOff>1107440</xdr:rowOff>
    </xdr:to>
    <xdr:pic>
      <xdr:nvPicPr>
        <xdr:cNvPr id="85" name="图片 84" descr="微信图片_20230804143624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586480" y="135004175"/>
          <a:ext cx="71437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466090</xdr:colOff>
      <xdr:row>87</xdr:row>
      <xdr:rowOff>145415</xdr:rowOff>
    </xdr:from>
    <xdr:to>
      <xdr:col>1</xdr:col>
      <xdr:colOff>1562100</xdr:colOff>
      <xdr:row>87</xdr:row>
      <xdr:rowOff>1095375</xdr:rowOff>
    </xdr:to>
    <xdr:pic>
      <xdr:nvPicPr>
        <xdr:cNvPr id="86" name="图片 5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314065" y="136511030"/>
          <a:ext cx="1096010" cy="949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555625</xdr:colOff>
      <xdr:row>88</xdr:row>
      <xdr:rowOff>114300</xdr:rowOff>
    </xdr:from>
    <xdr:to>
      <xdr:col>1</xdr:col>
      <xdr:colOff>1588135</xdr:colOff>
      <xdr:row>88</xdr:row>
      <xdr:rowOff>1111885</xdr:rowOff>
    </xdr:to>
    <xdr:pic>
      <xdr:nvPicPr>
        <xdr:cNvPr id="87" name="图片 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403600" y="138003915"/>
          <a:ext cx="1032510" cy="997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702945</xdr:colOff>
      <xdr:row>89</xdr:row>
      <xdr:rowOff>26670</xdr:rowOff>
    </xdr:from>
    <xdr:to>
      <xdr:col>1</xdr:col>
      <xdr:colOff>1290320</xdr:colOff>
      <xdr:row>89</xdr:row>
      <xdr:rowOff>1125855</xdr:rowOff>
    </xdr:to>
    <xdr:pic>
      <xdr:nvPicPr>
        <xdr:cNvPr id="88" name="图片 7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550920" y="139440285"/>
          <a:ext cx="587375" cy="1099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308610</xdr:colOff>
      <xdr:row>90</xdr:row>
      <xdr:rowOff>211455</xdr:rowOff>
    </xdr:from>
    <xdr:to>
      <xdr:col>1</xdr:col>
      <xdr:colOff>1986280</xdr:colOff>
      <xdr:row>90</xdr:row>
      <xdr:rowOff>1160780</xdr:rowOff>
    </xdr:to>
    <xdr:pic>
      <xdr:nvPicPr>
        <xdr:cNvPr id="89" name="图片 88"/>
        <xdr:cNvPicPr>
          <a:picLocks noChangeAspect="1"/>
        </xdr:cNvPicPr>
      </xdr:nvPicPr>
      <xdr:blipFill>
        <a:blip r:embed="rId64" r:link="rId65"/>
        <a:stretch>
          <a:fillRect/>
        </a:stretch>
      </xdr:blipFill>
      <xdr:spPr>
        <a:xfrm>
          <a:off x="3156585" y="141149070"/>
          <a:ext cx="1677670" cy="9493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101600</xdr:colOff>
      <xdr:row>92</xdr:row>
      <xdr:rowOff>578485</xdr:rowOff>
    </xdr:from>
    <xdr:to>
      <xdr:col>1</xdr:col>
      <xdr:colOff>1940560</xdr:colOff>
      <xdr:row>92</xdr:row>
      <xdr:rowOff>1090295</xdr:rowOff>
    </xdr:to>
    <xdr:pic>
      <xdr:nvPicPr>
        <xdr:cNvPr id="90" name="图片 89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2949575" y="144564100"/>
          <a:ext cx="1838960" cy="511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215265</xdr:colOff>
      <xdr:row>91</xdr:row>
      <xdr:rowOff>300355</xdr:rowOff>
    </xdr:from>
    <xdr:to>
      <xdr:col>1</xdr:col>
      <xdr:colOff>1738630</xdr:colOff>
      <xdr:row>91</xdr:row>
      <xdr:rowOff>950595</xdr:rowOff>
    </xdr:to>
    <xdr:pic>
      <xdr:nvPicPr>
        <xdr:cNvPr id="91" name="图片 90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063240" y="142761970"/>
          <a:ext cx="1523365" cy="650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375285</xdr:colOff>
      <xdr:row>93</xdr:row>
      <xdr:rowOff>143510</xdr:rowOff>
    </xdr:from>
    <xdr:to>
      <xdr:col>1</xdr:col>
      <xdr:colOff>1789430</xdr:colOff>
      <xdr:row>93</xdr:row>
      <xdr:rowOff>1040765</xdr:rowOff>
    </xdr:to>
    <xdr:pic>
      <xdr:nvPicPr>
        <xdr:cNvPr id="92" name="图片 91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223260" y="145653125"/>
          <a:ext cx="1414145" cy="897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334010</xdr:colOff>
      <xdr:row>94</xdr:row>
      <xdr:rowOff>172085</xdr:rowOff>
    </xdr:from>
    <xdr:to>
      <xdr:col>1</xdr:col>
      <xdr:colOff>1624330</xdr:colOff>
      <xdr:row>94</xdr:row>
      <xdr:rowOff>1022985</xdr:rowOff>
    </xdr:to>
    <xdr:pic>
      <xdr:nvPicPr>
        <xdr:cNvPr id="93" name="图片 92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181985" y="147205700"/>
          <a:ext cx="1290320" cy="850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266065</xdr:colOff>
      <xdr:row>95</xdr:row>
      <xdr:rowOff>110490</xdr:rowOff>
    </xdr:from>
    <xdr:to>
      <xdr:col>1</xdr:col>
      <xdr:colOff>1691640</xdr:colOff>
      <xdr:row>95</xdr:row>
      <xdr:rowOff>996315</xdr:rowOff>
    </xdr:to>
    <xdr:pic>
      <xdr:nvPicPr>
        <xdr:cNvPr id="94" name="图片 93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3114040" y="148668105"/>
          <a:ext cx="14255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81280</xdr:colOff>
      <xdr:row>96</xdr:row>
      <xdr:rowOff>137160</xdr:rowOff>
    </xdr:from>
    <xdr:to>
      <xdr:col>1</xdr:col>
      <xdr:colOff>1740535</xdr:colOff>
      <xdr:row>96</xdr:row>
      <xdr:rowOff>1013460</xdr:rowOff>
    </xdr:to>
    <xdr:pic>
      <xdr:nvPicPr>
        <xdr:cNvPr id="95" name="图片 94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2929255" y="150218775"/>
          <a:ext cx="165925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524510</xdr:colOff>
      <xdr:row>97</xdr:row>
      <xdr:rowOff>294640</xdr:rowOff>
    </xdr:from>
    <xdr:to>
      <xdr:col>1</xdr:col>
      <xdr:colOff>1477645</xdr:colOff>
      <xdr:row>97</xdr:row>
      <xdr:rowOff>1143000</xdr:rowOff>
    </xdr:to>
    <xdr:pic>
      <xdr:nvPicPr>
        <xdr:cNvPr id="96" name="图片 95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3372485" y="151900255"/>
          <a:ext cx="953135" cy="848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143510</xdr:colOff>
      <xdr:row>98</xdr:row>
      <xdr:rowOff>130810</xdr:rowOff>
    </xdr:from>
    <xdr:to>
      <xdr:col>1</xdr:col>
      <xdr:colOff>2133600</xdr:colOff>
      <xdr:row>98</xdr:row>
      <xdr:rowOff>1148080</xdr:rowOff>
    </xdr:to>
    <xdr:pic>
      <xdr:nvPicPr>
        <xdr:cNvPr id="97" name="图片 96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2991485" y="153260425"/>
          <a:ext cx="1990090" cy="1017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182880</xdr:colOff>
      <xdr:row>99</xdr:row>
      <xdr:rowOff>11430</xdr:rowOff>
    </xdr:from>
    <xdr:to>
      <xdr:col>1</xdr:col>
      <xdr:colOff>1523365</xdr:colOff>
      <xdr:row>99</xdr:row>
      <xdr:rowOff>1350645</xdr:rowOff>
    </xdr:to>
    <xdr:pic>
      <xdr:nvPicPr>
        <xdr:cNvPr id="98" name="图片 97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030855" y="154665045"/>
          <a:ext cx="1340485" cy="1339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429260</xdr:colOff>
      <xdr:row>101</xdr:row>
      <xdr:rowOff>218440</xdr:rowOff>
    </xdr:from>
    <xdr:to>
      <xdr:col>1</xdr:col>
      <xdr:colOff>1675130</xdr:colOff>
      <xdr:row>101</xdr:row>
      <xdr:rowOff>1467485</xdr:rowOff>
    </xdr:to>
    <xdr:pic>
      <xdr:nvPicPr>
        <xdr:cNvPr id="99" name="图片 98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277235" y="157920055"/>
          <a:ext cx="1245870" cy="1249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250190</xdr:colOff>
      <xdr:row>100</xdr:row>
      <xdr:rowOff>309880</xdr:rowOff>
    </xdr:from>
    <xdr:to>
      <xdr:col>1</xdr:col>
      <xdr:colOff>1489710</xdr:colOff>
      <xdr:row>100</xdr:row>
      <xdr:rowOff>1207770</xdr:rowOff>
    </xdr:to>
    <xdr:pic>
      <xdr:nvPicPr>
        <xdr:cNvPr id="100" name="图片 99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098165" y="156487495"/>
          <a:ext cx="1239520" cy="897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214630</xdr:colOff>
      <xdr:row>102</xdr:row>
      <xdr:rowOff>142875</xdr:rowOff>
    </xdr:from>
    <xdr:to>
      <xdr:col>1</xdr:col>
      <xdr:colOff>771525</xdr:colOff>
      <xdr:row>102</xdr:row>
      <xdr:rowOff>909955</xdr:rowOff>
    </xdr:to>
    <xdr:pic>
      <xdr:nvPicPr>
        <xdr:cNvPr id="101" name="图片 100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062605" y="159368490"/>
          <a:ext cx="556895" cy="767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269875</xdr:colOff>
      <xdr:row>103</xdr:row>
      <xdr:rowOff>125730</xdr:rowOff>
    </xdr:from>
    <xdr:to>
      <xdr:col>1</xdr:col>
      <xdr:colOff>1211580</xdr:colOff>
      <xdr:row>103</xdr:row>
      <xdr:rowOff>1173480</xdr:rowOff>
    </xdr:to>
    <xdr:pic>
      <xdr:nvPicPr>
        <xdr:cNvPr id="102" name="图片 10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117850" y="160875345"/>
          <a:ext cx="941705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391160</xdr:colOff>
      <xdr:row>104</xdr:row>
      <xdr:rowOff>139065</xdr:rowOff>
    </xdr:from>
    <xdr:to>
      <xdr:col>1</xdr:col>
      <xdr:colOff>1247140</xdr:colOff>
      <xdr:row>104</xdr:row>
      <xdr:rowOff>1056005</xdr:rowOff>
    </xdr:to>
    <xdr:pic>
      <xdr:nvPicPr>
        <xdr:cNvPr id="103" name="图片 10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239135" y="162412680"/>
          <a:ext cx="855980" cy="916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227330</xdr:colOff>
      <xdr:row>105</xdr:row>
      <xdr:rowOff>130810</xdr:rowOff>
    </xdr:from>
    <xdr:to>
      <xdr:col>1</xdr:col>
      <xdr:colOff>1280160</xdr:colOff>
      <xdr:row>105</xdr:row>
      <xdr:rowOff>918845</xdr:rowOff>
    </xdr:to>
    <xdr:pic>
      <xdr:nvPicPr>
        <xdr:cNvPr id="104" name="图片 10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075305" y="163928425"/>
          <a:ext cx="1052830" cy="788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350520</xdr:colOff>
      <xdr:row>106</xdr:row>
      <xdr:rowOff>253365</xdr:rowOff>
    </xdr:from>
    <xdr:to>
      <xdr:col>1</xdr:col>
      <xdr:colOff>1403350</xdr:colOff>
      <xdr:row>106</xdr:row>
      <xdr:rowOff>1041400</xdr:rowOff>
    </xdr:to>
    <xdr:pic>
      <xdr:nvPicPr>
        <xdr:cNvPr id="105" name="图片 104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198495" y="165574980"/>
          <a:ext cx="1052830" cy="788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500380</xdr:colOff>
      <xdr:row>107</xdr:row>
      <xdr:rowOff>165735</xdr:rowOff>
    </xdr:from>
    <xdr:to>
      <xdr:col>1</xdr:col>
      <xdr:colOff>1553210</xdr:colOff>
      <xdr:row>107</xdr:row>
      <xdr:rowOff>953770</xdr:rowOff>
    </xdr:to>
    <xdr:pic>
      <xdr:nvPicPr>
        <xdr:cNvPr id="106" name="图片 105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48355" y="167011350"/>
          <a:ext cx="1052830" cy="788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431800</xdr:colOff>
      <xdr:row>108</xdr:row>
      <xdr:rowOff>226695</xdr:rowOff>
    </xdr:from>
    <xdr:to>
      <xdr:col>1</xdr:col>
      <xdr:colOff>1484630</xdr:colOff>
      <xdr:row>108</xdr:row>
      <xdr:rowOff>1014730</xdr:rowOff>
    </xdr:to>
    <xdr:pic>
      <xdr:nvPicPr>
        <xdr:cNvPr id="107" name="图片 106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279775" y="168596310"/>
          <a:ext cx="1052830" cy="788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500380</xdr:colOff>
      <xdr:row>109</xdr:row>
      <xdr:rowOff>185420</xdr:rowOff>
    </xdr:from>
    <xdr:to>
      <xdr:col>1</xdr:col>
      <xdr:colOff>1553210</xdr:colOff>
      <xdr:row>109</xdr:row>
      <xdr:rowOff>973455</xdr:rowOff>
    </xdr:to>
    <xdr:pic>
      <xdr:nvPicPr>
        <xdr:cNvPr id="108" name="图片 107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48355" y="170079035"/>
          <a:ext cx="1052830" cy="788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377825</xdr:colOff>
      <xdr:row>110</xdr:row>
      <xdr:rowOff>115570</xdr:rowOff>
    </xdr:from>
    <xdr:to>
      <xdr:col>1</xdr:col>
      <xdr:colOff>1196975</xdr:colOff>
      <xdr:row>110</xdr:row>
      <xdr:rowOff>990600</xdr:rowOff>
    </xdr:to>
    <xdr:pic>
      <xdr:nvPicPr>
        <xdr:cNvPr id="109" name="图片 108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225800" y="171533185"/>
          <a:ext cx="819150" cy="875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151765</xdr:colOff>
      <xdr:row>111</xdr:row>
      <xdr:rowOff>149860</xdr:rowOff>
    </xdr:from>
    <xdr:to>
      <xdr:col>1</xdr:col>
      <xdr:colOff>1777365</xdr:colOff>
      <xdr:row>111</xdr:row>
      <xdr:rowOff>750570</xdr:rowOff>
    </xdr:to>
    <xdr:pic>
      <xdr:nvPicPr>
        <xdr:cNvPr id="110" name="图片 109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2999740" y="173091475"/>
          <a:ext cx="162560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351790</xdr:colOff>
      <xdr:row>112</xdr:row>
      <xdr:rowOff>32385</xdr:rowOff>
    </xdr:from>
    <xdr:to>
      <xdr:col>1</xdr:col>
      <xdr:colOff>1282700</xdr:colOff>
      <xdr:row>112</xdr:row>
      <xdr:rowOff>952500</xdr:rowOff>
    </xdr:to>
    <xdr:pic>
      <xdr:nvPicPr>
        <xdr:cNvPr id="111" name="图片 110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199765" y="174498000"/>
          <a:ext cx="930910" cy="920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772795</xdr:colOff>
      <xdr:row>113</xdr:row>
      <xdr:rowOff>281940</xdr:rowOff>
    </xdr:from>
    <xdr:to>
      <xdr:col>1</xdr:col>
      <xdr:colOff>1492885</xdr:colOff>
      <xdr:row>113</xdr:row>
      <xdr:rowOff>1002665</xdr:rowOff>
    </xdr:to>
    <xdr:pic>
      <xdr:nvPicPr>
        <xdr:cNvPr id="112" name="图片 111"/>
        <xdr:cNvPicPr>
          <a:picLocks noChangeAspect="1"/>
        </xdr:cNvPicPr>
      </xdr:nvPicPr>
      <xdr:blipFill>
        <a:blip r:embed="rId84" r:link="rId65"/>
        <a:stretch>
          <a:fillRect/>
        </a:stretch>
      </xdr:blipFill>
      <xdr:spPr>
        <a:xfrm>
          <a:off x="3620770" y="176271555"/>
          <a:ext cx="720090" cy="7207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890905</xdr:colOff>
      <xdr:row>114</xdr:row>
      <xdr:rowOff>332105</xdr:rowOff>
    </xdr:from>
    <xdr:to>
      <xdr:col>1</xdr:col>
      <xdr:colOff>1370965</xdr:colOff>
      <xdr:row>114</xdr:row>
      <xdr:rowOff>1189355</xdr:rowOff>
    </xdr:to>
    <xdr:pic>
      <xdr:nvPicPr>
        <xdr:cNvPr id="63" name="图片 62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738880" y="177845720"/>
          <a:ext cx="48006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294410</xdr:colOff>
      <xdr:row>115</xdr:row>
      <xdr:rowOff>34636</xdr:rowOff>
    </xdr:from>
    <xdr:to>
      <xdr:col>1</xdr:col>
      <xdr:colOff>1669185</xdr:colOff>
      <xdr:row>115</xdr:row>
      <xdr:rowOff>1004281</xdr:rowOff>
    </xdr:to>
    <xdr:pic>
      <xdr:nvPicPr>
        <xdr:cNvPr id="64" name="Picture 1"/>
        <xdr:cNvPicPr>
          <a:picLocks noChangeAspect="1" noChangeArrowheads="1"/>
        </xdr:cNvPicPr>
      </xdr:nvPicPr>
      <xdr:blipFill>
        <a:blip r:embed="rId86" cstate="print"/>
        <a:srcRect l="12963" t="18458" r="14815" b="13332"/>
        <a:stretch>
          <a:fillRect/>
        </a:stretch>
      </xdr:blipFill>
      <xdr:spPr>
        <a:xfrm>
          <a:off x="3141980" y="179071905"/>
          <a:ext cx="1374775" cy="9696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259772</xdr:colOff>
      <xdr:row>116</xdr:row>
      <xdr:rowOff>51955</xdr:rowOff>
    </xdr:from>
    <xdr:to>
      <xdr:col>1</xdr:col>
      <xdr:colOff>1627562</xdr:colOff>
      <xdr:row>116</xdr:row>
      <xdr:rowOff>1074305</xdr:rowOff>
    </xdr:to>
    <xdr:pic>
      <xdr:nvPicPr>
        <xdr:cNvPr id="65" name="Picture 2"/>
        <xdr:cNvPicPr>
          <a:picLocks noChangeAspect="1" noChangeArrowheads="1"/>
        </xdr:cNvPicPr>
      </xdr:nvPicPr>
      <xdr:blipFill>
        <a:blip r:embed="rId87"/>
        <a:srcRect/>
        <a:stretch>
          <a:fillRect/>
        </a:stretch>
      </xdr:blipFill>
      <xdr:spPr>
        <a:xfrm>
          <a:off x="3107690" y="180613050"/>
          <a:ext cx="1367790" cy="1022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259772</xdr:colOff>
      <xdr:row>117</xdr:row>
      <xdr:rowOff>69273</xdr:rowOff>
    </xdr:from>
    <xdr:to>
      <xdr:col>1</xdr:col>
      <xdr:colOff>1647882</xdr:colOff>
      <xdr:row>117</xdr:row>
      <xdr:rowOff>1056063</xdr:rowOff>
    </xdr:to>
    <xdr:pic>
      <xdr:nvPicPr>
        <xdr:cNvPr id="66" name="图片 65" descr="quality,q_80.png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107690" y="182154830"/>
          <a:ext cx="1388110" cy="986790"/>
        </a:xfrm>
        <a:prstGeom prst="rect">
          <a:avLst/>
        </a:prstGeom>
      </xdr:spPr>
    </xdr:pic>
    <xdr:clientData/>
  </xdr:twoCellAnchor>
  <xdr:twoCellAnchor editAs="oneCell">
    <xdr:from>
      <xdr:col>1</xdr:col>
      <xdr:colOff>588817</xdr:colOff>
      <xdr:row>119</xdr:row>
      <xdr:rowOff>242455</xdr:rowOff>
    </xdr:from>
    <xdr:to>
      <xdr:col>1</xdr:col>
      <xdr:colOff>1402887</xdr:colOff>
      <xdr:row>119</xdr:row>
      <xdr:rowOff>1039380</xdr:rowOff>
    </xdr:to>
    <xdr:pic>
      <xdr:nvPicPr>
        <xdr:cNvPr id="67" name="Picture 1"/>
        <xdr:cNvPicPr>
          <a:picLocks noChangeAspect="1" noChangeArrowheads="1"/>
        </xdr:cNvPicPr>
      </xdr:nvPicPr>
      <xdr:blipFill>
        <a:blip r:embed="rId89"/>
        <a:srcRect l="33767" t="39767" r="45887" b="33476"/>
        <a:stretch>
          <a:fillRect/>
        </a:stretch>
      </xdr:blipFill>
      <xdr:spPr>
        <a:xfrm>
          <a:off x="3436620" y="185375550"/>
          <a:ext cx="814070" cy="796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568037</xdr:colOff>
      <xdr:row>118</xdr:row>
      <xdr:rowOff>173183</xdr:rowOff>
    </xdr:from>
    <xdr:to>
      <xdr:col>1</xdr:col>
      <xdr:colOff>1644997</xdr:colOff>
      <xdr:row>118</xdr:row>
      <xdr:rowOff>1153623</xdr:rowOff>
    </xdr:to>
    <xdr:pic>
      <xdr:nvPicPr>
        <xdr:cNvPr id="68" name="Picture 1"/>
        <xdr:cNvPicPr>
          <a:picLocks noChangeAspect="1" noChangeArrowheads="1"/>
        </xdr:cNvPicPr>
      </xdr:nvPicPr>
      <xdr:blipFill>
        <a:blip r:embed="rId90" cstate="print"/>
        <a:srcRect t="23370" r="37329"/>
        <a:stretch>
          <a:fillRect/>
        </a:stretch>
      </xdr:blipFill>
      <xdr:spPr>
        <a:xfrm>
          <a:off x="3415665" y="183782335"/>
          <a:ext cx="1076960" cy="9804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206375</xdr:colOff>
      <xdr:row>120</xdr:row>
      <xdr:rowOff>52705</xdr:rowOff>
    </xdr:from>
    <xdr:to>
      <xdr:col>1</xdr:col>
      <xdr:colOff>1393825</xdr:colOff>
      <xdr:row>120</xdr:row>
      <xdr:rowOff>1245870</xdr:rowOff>
    </xdr:to>
    <xdr:pic>
      <xdr:nvPicPr>
        <xdr:cNvPr id="69" name="图片 5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054350" y="186710320"/>
          <a:ext cx="1187450" cy="1193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162560</xdr:colOff>
      <xdr:row>121</xdr:row>
      <xdr:rowOff>606425</xdr:rowOff>
    </xdr:from>
    <xdr:to>
      <xdr:col>1</xdr:col>
      <xdr:colOff>1234440</xdr:colOff>
      <xdr:row>122</xdr:row>
      <xdr:rowOff>144145</xdr:rowOff>
    </xdr:to>
    <xdr:pic>
      <xdr:nvPicPr>
        <xdr:cNvPr id="70" name="图片 1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010535" y="188788040"/>
          <a:ext cx="1071880" cy="1061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372110</xdr:colOff>
      <xdr:row>123</xdr:row>
      <xdr:rowOff>19050</xdr:rowOff>
    </xdr:from>
    <xdr:to>
      <xdr:col>1</xdr:col>
      <xdr:colOff>1463040</xdr:colOff>
      <xdr:row>123</xdr:row>
      <xdr:rowOff>1070610</xdr:rowOff>
    </xdr:to>
    <xdr:pic>
      <xdr:nvPicPr>
        <xdr:cNvPr id="113" name="图片 1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3220085" y="191248665"/>
          <a:ext cx="1090930" cy="1051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224155</xdr:colOff>
      <xdr:row>125</xdr:row>
      <xdr:rowOff>27940</xdr:rowOff>
    </xdr:from>
    <xdr:to>
      <xdr:col>1</xdr:col>
      <xdr:colOff>1325245</xdr:colOff>
      <xdr:row>125</xdr:row>
      <xdr:rowOff>1056005</xdr:rowOff>
    </xdr:to>
    <xdr:pic>
      <xdr:nvPicPr>
        <xdr:cNvPr id="114" name="图片 2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072130" y="194305555"/>
          <a:ext cx="1101090" cy="1028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136525</xdr:colOff>
      <xdr:row>126</xdr:row>
      <xdr:rowOff>24130</xdr:rowOff>
    </xdr:from>
    <xdr:to>
      <xdr:col>1</xdr:col>
      <xdr:colOff>1214755</xdr:colOff>
      <xdr:row>126</xdr:row>
      <xdr:rowOff>1104900</xdr:rowOff>
    </xdr:to>
    <xdr:pic>
      <xdr:nvPicPr>
        <xdr:cNvPr id="115" name="图片 3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2984500" y="195825745"/>
          <a:ext cx="1078230" cy="1080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167005</xdr:colOff>
      <xdr:row>128</xdr:row>
      <xdr:rowOff>79375</xdr:rowOff>
    </xdr:from>
    <xdr:to>
      <xdr:col>1</xdr:col>
      <xdr:colOff>1263015</xdr:colOff>
      <xdr:row>128</xdr:row>
      <xdr:rowOff>1162685</xdr:rowOff>
    </xdr:to>
    <xdr:pic>
      <xdr:nvPicPr>
        <xdr:cNvPr id="116" name="图片 4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014980" y="198928990"/>
          <a:ext cx="1096010" cy="1083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111125</xdr:colOff>
      <xdr:row>129</xdr:row>
      <xdr:rowOff>466090</xdr:rowOff>
    </xdr:from>
    <xdr:to>
      <xdr:col>1</xdr:col>
      <xdr:colOff>1264920</xdr:colOff>
      <xdr:row>130</xdr:row>
      <xdr:rowOff>137160</xdr:rowOff>
    </xdr:to>
    <xdr:pic>
      <xdr:nvPicPr>
        <xdr:cNvPr id="117" name="图片 2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2959100" y="200839705"/>
          <a:ext cx="1153795" cy="11950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83820</xdr:colOff>
      <xdr:row>132</xdr:row>
      <xdr:rowOff>221615</xdr:rowOff>
    </xdr:from>
    <xdr:to>
      <xdr:col>1</xdr:col>
      <xdr:colOff>2913380</xdr:colOff>
      <xdr:row>133</xdr:row>
      <xdr:rowOff>288925</xdr:rowOff>
    </xdr:to>
    <xdr:pic>
      <xdr:nvPicPr>
        <xdr:cNvPr id="118" name="ID_EFFD32AE2ADC472DA51E9F2FA9D3FED8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2931795" y="205167230"/>
          <a:ext cx="2829560" cy="1591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279400</xdr:colOff>
      <xdr:row>135</xdr:row>
      <xdr:rowOff>33020</xdr:rowOff>
    </xdr:from>
    <xdr:to>
      <xdr:col>1</xdr:col>
      <xdr:colOff>2668270</xdr:colOff>
      <xdr:row>136</xdr:row>
      <xdr:rowOff>819150</xdr:rowOff>
    </xdr:to>
    <xdr:pic>
      <xdr:nvPicPr>
        <xdr:cNvPr id="119" name="ID_38DF404E5E914DD793B2A7329403CC9D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127375" y="209550635"/>
          <a:ext cx="2388870" cy="2310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136</xdr:row>
      <xdr:rowOff>76835</xdr:rowOff>
    </xdr:from>
    <xdr:to>
      <xdr:col>1</xdr:col>
      <xdr:colOff>2870835</xdr:colOff>
      <xdr:row>137</xdr:row>
      <xdr:rowOff>774700</xdr:rowOff>
    </xdr:to>
    <xdr:pic>
      <xdr:nvPicPr>
        <xdr:cNvPr id="120" name="ID_EE6B6993AB5645B7B93FBEBB607FDBD9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2924175" y="211118450"/>
          <a:ext cx="2794635" cy="2221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154305</xdr:colOff>
      <xdr:row>139</xdr:row>
      <xdr:rowOff>47625</xdr:rowOff>
    </xdr:from>
    <xdr:to>
      <xdr:col>1</xdr:col>
      <xdr:colOff>2793365</xdr:colOff>
      <xdr:row>140</xdr:row>
      <xdr:rowOff>1137285</xdr:rowOff>
    </xdr:to>
    <xdr:pic>
      <xdr:nvPicPr>
        <xdr:cNvPr id="121" name="ID_0CD0BCCF9B184964BA314D084F162A1E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002280" y="215661240"/>
          <a:ext cx="2639060" cy="2613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349885</xdr:colOff>
      <xdr:row>141</xdr:row>
      <xdr:rowOff>43180</xdr:rowOff>
    </xdr:from>
    <xdr:to>
      <xdr:col>1</xdr:col>
      <xdr:colOff>2597785</xdr:colOff>
      <xdr:row>142</xdr:row>
      <xdr:rowOff>856615</xdr:rowOff>
    </xdr:to>
    <xdr:pic>
      <xdr:nvPicPr>
        <xdr:cNvPr id="122" name="ID_5D32D940F1F24841853C8D9652076C62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197860" y="218704795"/>
          <a:ext cx="2247900" cy="2337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1412240</xdr:colOff>
      <xdr:row>142</xdr:row>
      <xdr:rowOff>157480</xdr:rowOff>
    </xdr:from>
    <xdr:to>
      <xdr:col>1</xdr:col>
      <xdr:colOff>2578735</xdr:colOff>
      <xdr:row>142</xdr:row>
      <xdr:rowOff>1370965</xdr:rowOff>
    </xdr:to>
    <xdr:pic>
      <xdr:nvPicPr>
        <xdr:cNvPr id="123" name="ID_5D32D940F1F24841853C8D9652076C62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4260215" y="220343095"/>
          <a:ext cx="1166495" cy="1213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245110</xdr:colOff>
      <xdr:row>133</xdr:row>
      <xdr:rowOff>14605</xdr:rowOff>
    </xdr:from>
    <xdr:to>
      <xdr:col>1</xdr:col>
      <xdr:colOff>2633980</xdr:colOff>
      <xdr:row>134</xdr:row>
      <xdr:rowOff>800735</xdr:rowOff>
    </xdr:to>
    <xdr:pic>
      <xdr:nvPicPr>
        <xdr:cNvPr id="124" name="ID_38DF404E5E914DD793B2A7329403CC9D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093085" y="206484220"/>
          <a:ext cx="2388870" cy="2310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244475</xdr:colOff>
      <xdr:row>134</xdr:row>
      <xdr:rowOff>15240</xdr:rowOff>
    </xdr:from>
    <xdr:to>
      <xdr:col>1</xdr:col>
      <xdr:colOff>2633345</xdr:colOff>
      <xdr:row>135</xdr:row>
      <xdr:rowOff>801370</xdr:rowOff>
    </xdr:to>
    <xdr:pic>
      <xdr:nvPicPr>
        <xdr:cNvPr id="125" name="ID_38DF404E5E914DD793B2A7329403CC9D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092450" y="208008855"/>
          <a:ext cx="2388870" cy="2310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158750</xdr:colOff>
      <xdr:row>140</xdr:row>
      <xdr:rowOff>50800</xdr:rowOff>
    </xdr:from>
    <xdr:to>
      <xdr:col>1</xdr:col>
      <xdr:colOff>2797810</xdr:colOff>
      <xdr:row>141</xdr:row>
      <xdr:rowOff>1140460</xdr:rowOff>
    </xdr:to>
    <xdr:pic>
      <xdr:nvPicPr>
        <xdr:cNvPr id="126" name="ID_0CD0BCCF9B184964BA314D084F162A1E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006725" y="217188415"/>
          <a:ext cx="2639060" cy="2613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55245</xdr:colOff>
      <xdr:row>137</xdr:row>
      <xdr:rowOff>100965</xdr:rowOff>
    </xdr:from>
    <xdr:to>
      <xdr:col>1</xdr:col>
      <xdr:colOff>2849880</xdr:colOff>
      <xdr:row>138</xdr:row>
      <xdr:rowOff>798830</xdr:rowOff>
    </xdr:to>
    <xdr:pic>
      <xdr:nvPicPr>
        <xdr:cNvPr id="127" name="ID_EE6B6993AB5645B7B93FBEBB607FDBD9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2903220" y="212666580"/>
          <a:ext cx="2794635" cy="2221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55245</xdr:colOff>
      <xdr:row>138</xdr:row>
      <xdr:rowOff>48895</xdr:rowOff>
    </xdr:from>
    <xdr:to>
      <xdr:col>1</xdr:col>
      <xdr:colOff>2849880</xdr:colOff>
      <xdr:row>139</xdr:row>
      <xdr:rowOff>746760</xdr:rowOff>
    </xdr:to>
    <xdr:pic>
      <xdr:nvPicPr>
        <xdr:cNvPr id="128" name="ID_EE6B6993AB5645B7B93FBEBB607FDBD9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2903220" y="214138510"/>
          <a:ext cx="2794635" cy="2221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100330</xdr:colOff>
      <xdr:row>131</xdr:row>
      <xdr:rowOff>236855</xdr:rowOff>
    </xdr:from>
    <xdr:to>
      <xdr:col>1</xdr:col>
      <xdr:colOff>2860675</xdr:colOff>
      <xdr:row>132</xdr:row>
      <xdr:rowOff>265430</xdr:rowOff>
    </xdr:to>
    <xdr:pic>
      <xdr:nvPicPr>
        <xdr:cNvPr id="129" name="ID_EFFD32AE2ADC472DA51E9F2FA9D3FED8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2948305" y="203658470"/>
          <a:ext cx="2760345" cy="1552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659130</xdr:colOff>
      <xdr:row>143</xdr:row>
      <xdr:rowOff>45720</xdr:rowOff>
    </xdr:from>
    <xdr:to>
      <xdr:col>1</xdr:col>
      <xdr:colOff>2309495</xdr:colOff>
      <xdr:row>143</xdr:row>
      <xdr:rowOff>1188720</xdr:rowOff>
    </xdr:to>
    <xdr:pic>
      <xdr:nvPicPr>
        <xdr:cNvPr id="130" name="ID_528F0C5D86E44A7E8CC1B9C974688860"/>
        <xdr:cNvPicPr>
          <a:picLocks noChangeAspect="1"/>
        </xdr:cNvPicPr>
      </xdr:nvPicPr>
      <xdr:blipFill>
        <a:blip r:embed="rId103" r:link="rId65"/>
        <a:stretch>
          <a:fillRect/>
        </a:stretch>
      </xdr:blipFill>
      <xdr:spPr>
        <a:xfrm>
          <a:off x="3507105" y="221755335"/>
          <a:ext cx="1650365" cy="114300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571500</xdr:colOff>
      <xdr:row>144</xdr:row>
      <xdr:rowOff>152400</xdr:rowOff>
    </xdr:from>
    <xdr:to>
      <xdr:col>1</xdr:col>
      <xdr:colOff>2155672</xdr:colOff>
      <xdr:row>144</xdr:row>
      <xdr:rowOff>1247775</xdr:rowOff>
    </xdr:to>
    <xdr:pic>
      <xdr:nvPicPr>
        <xdr:cNvPr id="131" name="图片 7"/>
        <xdr:cNvPicPr>
          <a:picLocks noChangeAspect="1" noChangeArrowheads="1"/>
        </xdr:cNvPicPr>
      </xdr:nvPicPr>
      <xdr:blipFill>
        <a:blip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419475" y="223386015"/>
          <a:ext cx="158369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561974</xdr:colOff>
      <xdr:row>153</xdr:row>
      <xdr:rowOff>180974</xdr:rowOff>
    </xdr:from>
    <xdr:to>
      <xdr:col>1</xdr:col>
      <xdr:colOff>2285999</xdr:colOff>
      <xdr:row>153</xdr:row>
      <xdr:rowOff>1244735</xdr:rowOff>
    </xdr:to>
    <xdr:pic>
      <xdr:nvPicPr>
        <xdr:cNvPr id="132" name="图片 9"/>
        <xdr:cNvPicPr>
          <a:picLocks noChangeAspect="1" noChangeArrowheads="1"/>
        </xdr:cNvPicPr>
      </xdr:nvPicPr>
      <xdr:blipFill>
        <a:blip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409315" y="237129955"/>
          <a:ext cx="1724025" cy="1064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514350</xdr:colOff>
      <xdr:row>145</xdr:row>
      <xdr:rowOff>95250</xdr:rowOff>
    </xdr:from>
    <xdr:to>
      <xdr:col>1</xdr:col>
      <xdr:colOff>2357739</xdr:colOff>
      <xdr:row>145</xdr:row>
      <xdr:rowOff>1228725</xdr:rowOff>
    </xdr:to>
    <xdr:pic>
      <xdr:nvPicPr>
        <xdr:cNvPr id="133" name="图片 13"/>
        <xdr:cNvPicPr>
          <a:picLocks noChangeAspect="1" noChangeArrowheads="1"/>
        </xdr:cNvPicPr>
      </xdr:nvPicPr>
      <xdr:blipFill>
        <a:blip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362325" y="224852865"/>
          <a:ext cx="184277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561975</xdr:colOff>
      <xdr:row>146</xdr:row>
      <xdr:rowOff>66675</xdr:rowOff>
    </xdr:from>
    <xdr:to>
      <xdr:col>1</xdr:col>
      <xdr:colOff>2281532</xdr:colOff>
      <xdr:row>146</xdr:row>
      <xdr:rowOff>1162051</xdr:rowOff>
    </xdr:to>
    <xdr:pic>
      <xdr:nvPicPr>
        <xdr:cNvPr id="134" name="图片 2"/>
        <xdr:cNvPicPr>
          <a:picLocks noChangeAspect="1" noChangeArrowheads="1"/>
        </xdr:cNvPicPr>
      </xdr:nvPicPr>
      <xdr:blipFill>
        <a:blip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409950" y="226348290"/>
          <a:ext cx="171894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380999</xdr:colOff>
      <xdr:row>147</xdr:row>
      <xdr:rowOff>85725</xdr:rowOff>
    </xdr:from>
    <xdr:to>
      <xdr:col>1</xdr:col>
      <xdr:colOff>2329900</xdr:colOff>
      <xdr:row>147</xdr:row>
      <xdr:rowOff>1276350</xdr:rowOff>
    </xdr:to>
    <xdr:pic>
      <xdr:nvPicPr>
        <xdr:cNvPr id="135" name="图片 2"/>
        <xdr:cNvPicPr>
          <a:picLocks noChangeAspect="1" noChangeArrowheads="1"/>
        </xdr:cNvPicPr>
      </xdr:nvPicPr>
      <xdr:blipFill>
        <a:blip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228340" y="227891340"/>
          <a:ext cx="1949450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762000</xdr:colOff>
      <xdr:row>149</xdr:row>
      <xdr:rowOff>104774</xdr:rowOff>
    </xdr:from>
    <xdr:to>
      <xdr:col>1</xdr:col>
      <xdr:colOff>2170105</xdr:colOff>
      <xdr:row>149</xdr:row>
      <xdr:rowOff>1238249</xdr:rowOff>
    </xdr:to>
    <xdr:pic>
      <xdr:nvPicPr>
        <xdr:cNvPr id="136" name="图片 2"/>
        <xdr:cNvPicPr>
          <a:picLocks noChangeAspect="1" noChangeArrowheads="1"/>
        </xdr:cNvPicPr>
      </xdr:nvPicPr>
      <xdr:blipFill>
        <a:blip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609975" y="230957755"/>
          <a:ext cx="140779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781050</xdr:colOff>
      <xdr:row>150</xdr:row>
      <xdr:rowOff>95250</xdr:rowOff>
    </xdr:from>
    <xdr:to>
      <xdr:col>1</xdr:col>
      <xdr:colOff>2171700</xdr:colOff>
      <xdr:row>150</xdr:row>
      <xdr:rowOff>1251190</xdr:rowOff>
    </xdr:to>
    <xdr:pic>
      <xdr:nvPicPr>
        <xdr:cNvPr id="137" name="图片 6"/>
        <xdr:cNvPicPr>
          <a:picLocks noChangeAspect="1" noChangeArrowheads="1"/>
        </xdr:cNvPicPr>
      </xdr:nvPicPr>
      <xdr:blipFill>
        <a:blip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629025" y="232472865"/>
          <a:ext cx="1390650" cy="1155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514350</xdr:colOff>
      <xdr:row>148</xdr:row>
      <xdr:rowOff>104775</xdr:rowOff>
    </xdr:from>
    <xdr:to>
      <xdr:col>1</xdr:col>
      <xdr:colOff>2293914</xdr:colOff>
      <xdr:row>148</xdr:row>
      <xdr:rowOff>1266825</xdr:rowOff>
    </xdr:to>
    <xdr:pic>
      <xdr:nvPicPr>
        <xdr:cNvPr id="138" name="图片 13"/>
        <xdr:cNvPicPr>
          <a:picLocks noChangeAspect="1" noChangeArrowheads="1"/>
        </xdr:cNvPicPr>
      </xdr:nvPicPr>
      <xdr:blipFill>
        <a:blip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362325" y="229434390"/>
          <a:ext cx="1779270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571500</xdr:colOff>
      <xdr:row>152</xdr:row>
      <xdr:rowOff>114300</xdr:rowOff>
    </xdr:from>
    <xdr:to>
      <xdr:col>1</xdr:col>
      <xdr:colOff>2547692</xdr:colOff>
      <xdr:row>152</xdr:row>
      <xdr:rowOff>1304925</xdr:rowOff>
    </xdr:to>
    <xdr:pic>
      <xdr:nvPicPr>
        <xdr:cNvPr id="139" name="图片 3"/>
        <xdr:cNvPicPr>
          <a:picLocks noChangeAspect="1" noChangeArrowheads="1"/>
        </xdr:cNvPicPr>
      </xdr:nvPicPr>
      <xdr:blipFill>
        <a:blip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419475" y="235539915"/>
          <a:ext cx="1976120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838199</xdr:colOff>
      <xdr:row>151</xdr:row>
      <xdr:rowOff>76200</xdr:rowOff>
    </xdr:from>
    <xdr:to>
      <xdr:col>1</xdr:col>
      <xdr:colOff>2155663</xdr:colOff>
      <xdr:row>151</xdr:row>
      <xdr:rowOff>1323975</xdr:rowOff>
    </xdr:to>
    <xdr:pic>
      <xdr:nvPicPr>
        <xdr:cNvPr id="140" name="图片 139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685540" y="233977815"/>
          <a:ext cx="1317625" cy="1247775"/>
        </a:xfrm>
        <a:prstGeom prst="rect">
          <a:avLst/>
        </a:prstGeom>
      </xdr:spPr>
    </xdr:pic>
    <xdr:clientData/>
  </xdr:twoCellAnchor>
  <xdr:twoCellAnchor>
    <xdr:from>
      <xdr:col>1</xdr:col>
      <xdr:colOff>514349</xdr:colOff>
      <xdr:row>154</xdr:row>
      <xdr:rowOff>152399</xdr:rowOff>
    </xdr:from>
    <xdr:to>
      <xdr:col>1</xdr:col>
      <xdr:colOff>2204062</xdr:colOff>
      <xdr:row>154</xdr:row>
      <xdr:rowOff>1238248</xdr:rowOff>
    </xdr:to>
    <xdr:pic>
      <xdr:nvPicPr>
        <xdr:cNvPr id="141" name="图片 140"/>
        <xdr:cNvPicPr>
          <a:picLocks noChangeAspect="1" noChangeArrowheads="1"/>
        </xdr:cNvPicPr>
      </xdr:nvPicPr>
      <xdr:blipFill>
        <a:blip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361690" y="238625380"/>
          <a:ext cx="168973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676275</xdr:colOff>
      <xdr:row>155</xdr:row>
      <xdr:rowOff>259080</xdr:rowOff>
    </xdr:from>
    <xdr:to>
      <xdr:col>1</xdr:col>
      <xdr:colOff>1757680</xdr:colOff>
      <xdr:row>155</xdr:row>
      <xdr:rowOff>1338580</xdr:rowOff>
    </xdr:to>
    <xdr:pic>
      <xdr:nvPicPr>
        <xdr:cNvPr id="142" name="图片 141"/>
        <xdr:cNvPicPr>
          <a:picLocks noChangeAspect="1"/>
        </xdr:cNvPicPr>
      </xdr:nvPicPr>
      <xdr:blipFill>
        <a:blip r:embed="rId115" r:link="rId65"/>
        <a:stretch>
          <a:fillRect/>
        </a:stretch>
      </xdr:blipFill>
      <xdr:spPr>
        <a:xfrm>
          <a:off x="3524250" y="240256695"/>
          <a:ext cx="1081405" cy="1079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428625</xdr:colOff>
      <xdr:row>156</xdr:row>
      <xdr:rowOff>171450</xdr:rowOff>
    </xdr:from>
    <xdr:to>
      <xdr:col>1</xdr:col>
      <xdr:colOff>1510030</xdr:colOff>
      <xdr:row>156</xdr:row>
      <xdr:rowOff>1250950</xdr:rowOff>
    </xdr:to>
    <xdr:pic>
      <xdr:nvPicPr>
        <xdr:cNvPr id="143" name="图片 142"/>
        <xdr:cNvPicPr>
          <a:picLocks noChangeAspect="1"/>
        </xdr:cNvPicPr>
      </xdr:nvPicPr>
      <xdr:blipFill>
        <a:blip r:embed="rId115" r:link="rId65"/>
        <a:stretch>
          <a:fillRect/>
        </a:stretch>
      </xdr:blipFill>
      <xdr:spPr>
        <a:xfrm>
          <a:off x="3276600" y="241693065"/>
          <a:ext cx="1081405" cy="1079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714375</xdr:colOff>
      <xdr:row>157</xdr:row>
      <xdr:rowOff>283210</xdr:rowOff>
    </xdr:from>
    <xdr:to>
      <xdr:col>1</xdr:col>
      <xdr:colOff>1795780</xdr:colOff>
      <xdr:row>157</xdr:row>
      <xdr:rowOff>1424305</xdr:rowOff>
    </xdr:to>
    <xdr:pic>
      <xdr:nvPicPr>
        <xdr:cNvPr id="144" name="图片 143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562350" y="243328825"/>
          <a:ext cx="1081405" cy="1141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1</xdr:col>
      <xdr:colOff>1081405</xdr:colOff>
      <xdr:row>158</xdr:row>
      <xdr:rowOff>1141095</xdr:rowOff>
    </xdr:to>
    <xdr:pic>
      <xdr:nvPicPr>
        <xdr:cNvPr id="145" name="图片 144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2847975" y="244569615"/>
          <a:ext cx="1081405" cy="1141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557530</xdr:colOff>
      <xdr:row>160</xdr:row>
      <xdr:rowOff>25400</xdr:rowOff>
    </xdr:from>
    <xdr:to>
      <xdr:col>1</xdr:col>
      <xdr:colOff>1572895</xdr:colOff>
      <xdr:row>160</xdr:row>
      <xdr:rowOff>993775</xdr:rowOff>
    </xdr:to>
    <xdr:pic>
      <xdr:nvPicPr>
        <xdr:cNvPr id="146" name="ID_66903C1165E346B2ACE506C430116DFE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05505" y="247643015"/>
          <a:ext cx="1015365" cy="96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557530</xdr:colOff>
      <xdr:row>161</xdr:row>
      <xdr:rowOff>25400</xdr:rowOff>
    </xdr:from>
    <xdr:to>
      <xdr:col>1</xdr:col>
      <xdr:colOff>1572895</xdr:colOff>
      <xdr:row>161</xdr:row>
      <xdr:rowOff>993775</xdr:rowOff>
    </xdr:to>
    <xdr:pic>
      <xdr:nvPicPr>
        <xdr:cNvPr id="147" name="ID_66903C1165E346B2ACE506C430116DFE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05505" y="249167015"/>
          <a:ext cx="1015365" cy="96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443865</xdr:colOff>
      <xdr:row>162</xdr:row>
      <xdr:rowOff>25400</xdr:rowOff>
    </xdr:from>
    <xdr:to>
      <xdr:col>1</xdr:col>
      <xdr:colOff>1685925</xdr:colOff>
      <xdr:row>162</xdr:row>
      <xdr:rowOff>993775</xdr:rowOff>
    </xdr:to>
    <xdr:pic>
      <xdr:nvPicPr>
        <xdr:cNvPr id="148" name="ID_65EAF0313611434887387E639C0991F1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291840" y="250691015"/>
          <a:ext cx="1242060" cy="96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502920</xdr:colOff>
      <xdr:row>163</xdr:row>
      <xdr:rowOff>25400</xdr:rowOff>
    </xdr:from>
    <xdr:to>
      <xdr:col>1</xdr:col>
      <xdr:colOff>1626870</xdr:colOff>
      <xdr:row>163</xdr:row>
      <xdr:rowOff>993775</xdr:rowOff>
    </xdr:to>
    <xdr:pic>
      <xdr:nvPicPr>
        <xdr:cNvPr id="149" name="ID_AC14511A01FE4611ABBF9B2CCF9882CD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350895" y="252215015"/>
          <a:ext cx="1123950" cy="96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358140</xdr:colOff>
      <xdr:row>169</xdr:row>
      <xdr:rowOff>50800</xdr:rowOff>
    </xdr:from>
    <xdr:to>
      <xdr:col>1</xdr:col>
      <xdr:colOff>1303020</xdr:colOff>
      <xdr:row>169</xdr:row>
      <xdr:rowOff>1115060</xdr:rowOff>
    </xdr:to>
    <xdr:pic>
      <xdr:nvPicPr>
        <xdr:cNvPr id="150" name="图片 149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206115" y="261384415"/>
          <a:ext cx="944880" cy="1064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224790</xdr:colOff>
      <xdr:row>170</xdr:row>
      <xdr:rowOff>101600</xdr:rowOff>
    </xdr:from>
    <xdr:to>
      <xdr:col>1</xdr:col>
      <xdr:colOff>1590675</xdr:colOff>
      <xdr:row>170</xdr:row>
      <xdr:rowOff>1045845</xdr:rowOff>
    </xdr:to>
    <xdr:pic>
      <xdr:nvPicPr>
        <xdr:cNvPr id="151" name="图片 150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072765" y="262959215"/>
          <a:ext cx="1365885" cy="944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393700</xdr:colOff>
      <xdr:row>171</xdr:row>
      <xdr:rowOff>66675</xdr:rowOff>
    </xdr:from>
    <xdr:to>
      <xdr:col>1</xdr:col>
      <xdr:colOff>1507490</xdr:colOff>
      <xdr:row>171</xdr:row>
      <xdr:rowOff>1188085</xdr:rowOff>
    </xdr:to>
    <xdr:pic>
      <xdr:nvPicPr>
        <xdr:cNvPr id="152" name="图片 151" descr="2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241675" y="264448290"/>
          <a:ext cx="1113790" cy="1121410"/>
        </a:xfrm>
        <a:prstGeom prst="rect">
          <a:avLst/>
        </a:prstGeom>
      </xdr:spPr>
    </xdr:pic>
    <xdr:clientData/>
  </xdr:twoCellAnchor>
  <xdr:twoCellAnchor editAs="oneCell">
    <xdr:from>
      <xdr:col>1</xdr:col>
      <xdr:colOff>602615</xdr:colOff>
      <xdr:row>174</xdr:row>
      <xdr:rowOff>175260</xdr:rowOff>
    </xdr:from>
    <xdr:to>
      <xdr:col>1</xdr:col>
      <xdr:colOff>1466215</xdr:colOff>
      <xdr:row>174</xdr:row>
      <xdr:rowOff>1076325</xdr:rowOff>
    </xdr:to>
    <xdr:pic>
      <xdr:nvPicPr>
        <xdr:cNvPr id="153" name="Imagen 29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450590" y="269128875"/>
          <a:ext cx="863600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488315</xdr:colOff>
      <xdr:row>175</xdr:row>
      <xdr:rowOff>123825</xdr:rowOff>
    </xdr:from>
    <xdr:to>
      <xdr:col>1</xdr:col>
      <xdr:colOff>1395730</xdr:colOff>
      <xdr:row>175</xdr:row>
      <xdr:rowOff>1021715</xdr:rowOff>
    </xdr:to>
    <xdr:pic>
      <xdr:nvPicPr>
        <xdr:cNvPr id="154" name="Imagen 42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336290" y="270601440"/>
          <a:ext cx="907415" cy="897890"/>
        </a:xfrm>
        <a:prstGeom prst="rect">
          <a:avLst/>
        </a:prstGeom>
      </xdr:spPr>
    </xdr:pic>
    <xdr:clientData/>
  </xdr:twoCellAnchor>
  <xdr:twoCellAnchor editAs="oneCell">
    <xdr:from>
      <xdr:col>1</xdr:col>
      <xdr:colOff>511175</xdr:colOff>
      <xdr:row>176</xdr:row>
      <xdr:rowOff>346075</xdr:rowOff>
    </xdr:from>
    <xdr:to>
      <xdr:col>1</xdr:col>
      <xdr:colOff>1503680</xdr:colOff>
      <xdr:row>176</xdr:row>
      <xdr:rowOff>1037590</xdr:rowOff>
    </xdr:to>
    <xdr:pic>
      <xdr:nvPicPr>
        <xdr:cNvPr id="155" name="图片 154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359150" y="272347690"/>
          <a:ext cx="992505" cy="691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499745</xdr:colOff>
      <xdr:row>177</xdr:row>
      <xdr:rowOff>236855</xdr:rowOff>
    </xdr:from>
    <xdr:to>
      <xdr:col>1</xdr:col>
      <xdr:colOff>1368425</xdr:colOff>
      <xdr:row>177</xdr:row>
      <xdr:rowOff>1124585</xdr:rowOff>
    </xdr:to>
    <xdr:pic>
      <xdr:nvPicPr>
        <xdr:cNvPr id="156" name="图片 155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347720" y="273762470"/>
          <a:ext cx="868680" cy="8877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488950</xdr:colOff>
      <xdr:row>178</xdr:row>
      <xdr:rowOff>208280</xdr:rowOff>
    </xdr:from>
    <xdr:to>
      <xdr:col>1</xdr:col>
      <xdr:colOff>1224280</xdr:colOff>
      <xdr:row>178</xdr:row>
      <xdr:rowOff>986155</xdr:rowOff>
    </xdr:to>
    <xdr:pic>
      <xdr:nvPicPr>
        <xdr:cNvPr id="157" name="图片 156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336925" y="275257895"/>
          <a:ext cx="735330" cy="777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654050</xdr:colOff>
      <xdr:row>179</xdr:row>
      <xdr:rowOff>88265</xdr:rowOff>
    </xdr:from>
    <xdr:to>
      <xdr:col>1</xdr:col>
      <xdr:colOff>1696085</xdr:colOff>
      <xdr:row>179</xdr:row>
      <xdr:rowOff>1349375</xdr:rowOff>
    </xdr:to>
    <xdr:pic>
      <xdr:nvPicPr>
        <xdr:cNvPr id="158" name="图片 157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502025" y="276661880"/>
          <a:ext cx="1042035" cy="1261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400367</xdr:colOff>
      <xdr:row>180</xdr:row>
      <xdr:rowOff>39052</xdr:rowOff>
    </xdr:from>
    <xdr:to>
      <xdr:col>1</xdr:col>
      <xdr:colOff>1601152</xdr:colOff>
      <xdr:row>180</xdr:row>
      <xdr:rowOff>1147762</xdr:rowOff>
    </xdr:to>
    <xdr:pic>
      <xdr:nvPicPr>
        <xdr:cNvPr id="159" name="图片 158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 rot="16200000">
          <a:off x="3293745" y="278089995"/>
          <a:ext cx="1108710" cy="1200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476250</xdr:colOff>
      <xdr:row>181</xdr:row>
      <xdr:rowOff>15875</xdr:rowOff>
    </xdr:from>
    <xdr:to>
      <xdr:col>1</xdr:col>
      <xdr:colOff>1524000</xdr:colOff>
      <xdr:row>181</xdr:row>
      <xdr:rowOff>1177290</xdr:rowOff>
    </xdr:to>
    <xdr:pic>
      <xdr:nvPicPr>
        <xdr:cNvPr id="160" name="图片 159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324225" y="279637490"/>
          <a:ext cx="1047750" cy="1161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499110</xdr:colOff>
      <xdr:row>182</xdr:row>
      <xdr:rowOff>259080</xdr:rowOff>
    </xdr:from>
    <xdr:to>
      <xdr:col>1</xdr:col>
      <xdr:colOff>1536700</xdr:colOff>
      <xdr:row>182</xdr:row>
      <xdr:rowOff>996315</xdr:rowOff>
    </xdr:to>
    <xdr:pic>
      <xdr:nvPicPr>
        <xdr:cNvPr id="161" name="图片 160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347085" y="281404695"/>
          <a:ext cx="1037590" cy="737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613410</xdr:colOff>
      <xdr:row>183</xdr:row>
      <xdr:rowOff>294005</xdr:rowOff>
    </xdr:from>
    <xdr:to>
      <xdr:col>1</xdr:col>
      <xdr:colOff>1386205</xdr:colOff>
      <xdr:row>183</xdr:row>
      <xdr:rowOff>965200</xdr:rowOff>
    </xdr:to>
    <xdr:pic>
      <xdr:nvPicPr>
        <xdr:cNvPr id="162" name="图片 161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461385" y="282963620"/>
          <a:ext cx="772795" cy="671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704215</xdr:colOff>
      <xdr:row>184</xdr:row>
      <xdr:rowOff>277495</xdr:rowOff>
    </xdr:from>
    <xdr:to>
      <xdr:col>1</xdr:col>
      <xdr:colOff>1458595</xdr:colOff>
      <xdr:row>184</xdr:row>
      <xdr:rowOff>977265</xdr:rowOff>
    </xdr:to>
    <xdr:pic>
      <xdr:nvPicPr>
        <xdr:cNvPr id="163" name="图片 162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552190" y="284471110"/>
          <a:ext cx="754380" cy="699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556895</xdr:colOff>
      <xdr:row>185</xdr:row>
      <xdr:rowOff>332105</xdr:rowOff>
    </xdr:from>
    <xdr:to>
      <xdr:col>1</xdr:col>
      <xdr:colOff>1257935</xdr:colOff>
      <xdr:row>185</xdr:row>
      <xdr:rowOff>994410</xdr:rowOff>
    </xdr:to>
    <xdr:pic>
      <xdr:nvPicPr>
        <xdr:cNvPr id="164" name="图片 163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404870" y="286049720"/>
          <a:ext cx="701040" cy="662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708660</xdr:colOff>
      <xdr:row>186</xdr:row>
      <xdr:rowOff>163195</xdr:rowOff>
    </xdr:from>
    <xdr:to>
      <xdr:col>1</xdr:col>
      <xdr:colOff>1441450</xdr:colOff>
      <xdr:row>186</xdr:row>
      <xdr:rowOff>1144270</xdr:rowOff>
    </xdr:to>
    <xdr:pic>
      <xdr:nvPicPr>
        <xdr:cNvPr id="165" name="图片 164" descr="7a93e1d4daf0456fff76a10c373a5a5f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556635" y="287404810"/>
          <a:ext cx="732790" cy="981075"/>
        </a:xfrm>
        <a:prstGeom prst="rect">
          <a:avLst/>
        </a:prstGeom>
      </xdr:spPr>
    </xdr:pic>
    <xdr:clientData/>
  </xdr:twoCellAnchor>
  <xdr:twoCellAnchor editAs="oneCell">
    <xdr:from>
      <xdr:col>1</xdr:col>
      <xdr:colOff>278130</xdr:colOff>
      <xdr:row>187</xdr:row>
      <xdr:rowOff>31750</xdr:rowOff>
    </xdr:from>
    <xdr:to>
      <xdr:col>1</xdr:col>
      <xdr:colOff>1621790</xdr:colOff>
      <xdr:row>187</xdr:row>
      <xdr:rowOff>1173480</xdr:rowOff>
    </xdr:to>
    <xdr:pic>
      <xdr:nvPicPr>
        <xdr:cNvPr id="166" name="图片 165" descr="772287105259809319_副本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126105" y="288797365"/>
          <a:ext cx="1343660" cy="1141730"/>
        </a:xfrm>
        <a:prstGeom prst="rect">
          <a:avLst/>
        </a:prstGeom>
      </xdr:spPr>
    </xdr:pic>
    <xdr:clientData/>
  </xdr:twoCellAnchor>
  <xdr:twoCellAnchor editAs="oneCell">
    <xdr:from>
      <xdr:col>1</xdr:col>
      <xdr:colOff>1174115</xdr:colOff>
      <xdr:row>189</xdr:row>
      <xdr:rowOff>809625</xdr:rowOff>
    </xdr:from>
    <xdr:to>
      <xdr:col>1</xdr:col>
      <xdr:colOff>2379980</xdr:colOff>
      <xdr:row>190</xdr:row>
      <xdr:rowOff>885825</xdr:rowOff>
    </xdr:to>
    <xdr:pic>
      <xdr:nvPicPr>
        <xdr:cNvPr id="167" name="图片 166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 flipH="1">
          <a:off x="4022090" y="292623240"/>
          <a:ext cx="1205865" cy="1600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1146175</xdr:colOff>
      <xdr:row>188</xdr:row>
      <xdr:rowOff>531495</xdr:rowOff>
    </xdr:from>
    <xdr:to>
      <xdr:col>1</xdr:col>
      <xdr:colOff>2447925</xdr:colOff>
      <xdr:row>189</xdr:row>
      <xdr:rowOff>752475</xdr:rowOff>
    </xdr:to>
    <xdr:pic>
      <xdr:nvPicPr>
        <xdr:cNvPr id="168" name="图片 167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994150" y="290821110"/>
          <a:ext cx="1301750" cy="1744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162560</xdr:colOff>
      <xdr:row>195</xdr:row>
      <xdr:rowOff>480060</xdr:rowOff>
    </xdr:from>
    <xdr:to>
      <xdr:col>1</xdr:col>
      <xdr:colOff>2016760</xdr:colOff>
      <xdr:row>196</xdr:row>
      <xdr:rowOff>572135</xdr:rowOff>
    </xdr:to>
    <xdr:pic>
      <xdr:nvPicPr>
        <xdr:cNvPr id="177" name="图片 176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010535" y="301437675"/>
          <a:ext cx="1854200" cy="1616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554990</xdr:colOff>
      <xdr:row>198</xdr:row>
      <xdr:rowOff>98425</xdr:rowOff>
    </xdr:from>
    <xdr:to>
      <xdr:col>1</xdr:col>
      <xdr:colOff>1887220</xdr:colOff>
      <xdr:row>198</xdr:row>
      <xdr:rowOff>1338580</xdr:rowOff>
    </xdr:to>
    <xdr:pic>
      <xdr:nvPicPr>
        <xdr:cNvPr id="178" name="图片 177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402965" y="305628040"/>
          <a:ext cx="1332230" cy="1240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532765</xdr:colOff>
      <xdr:row>192</xdr:row>
      <xdr:rowOff>29845</xdr:rowOff>
    </xdr:from>
    <xdr:to>
      <xdr:col>1</xdr:col>
      <xdr:colOff>1755140</xdr:colOff>
      <xdr:row>192</xdr:row>
      <xdr:rowOff>1183640</xdr:rowOff>
    </xdr:to>
    <xdr:pic>
      <xdr:nvPicPr>
        <xdr:cNvPr id="179" name="图片 178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380740" y="296415460"/>
          <a:ext cx="1222375" cy="1153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656590</xdr:colOff>
      <xdr:row>193</xdr:row>
      <xdr:rowOff>9525</xdr:rowOff>
    </xdr:from>
    <xdr:to>
      <xdr:col>1</xdr:col>
      <xdr:colOff>1821815</xdr:colOff>
      <xdr:row>193</xdr:row>
      <xdr:rowOff>1172210</xdr:rowOff>
    </xdr:to>
    <xdr:pic>
      <xdr:nvPicPr>
        <xdr:cNvPr id="180" name="图片 179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504565" y="297919140"/>
          <a:ext cx="1165225" cy="1162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610235</xdr:colOff>
      <xdr:row>194</xdr:row>
      <xdr:rowOff>163195</xdr:rowOff>
    </xdr:from>
    <xdr:to>
      <xdr:col>1</xdr:col>
      <xdr:colOff>1760855</xdr:colOff>
      <xdr:row>194</xdr:row>
      <xdr:rowOff>1193165</xdr:rowOff>
    </xdr:to>
    <xdr:pic>
      <xdr:nvPicPr>
        <xdr:cNvPr id="181" name="图片 180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458210" y="299596810"/>
          <a:ext cx="1150620" cy="1029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795020</xdr:colOff>
      <xdr:row>202</xdr:row>
      <xdr:rowOff>354965</xdr:rowOff>
    </xdr:from>
    <xdr:to>
      <xdr:col>1</xdr:col>
      <xdr:colOff>2078990</xdr:colOff>
      <xdr:row>202</xdr:row>
      <xdr:rowOff>847725</xdr:rowOff>
    </xdr:to>
    <xdr:pic>
      <xdr:nvPicPr>
        <xdr:cNvPr id="185" name="图片 184" descr="190249b4-5c71-44cd-8191-96635dab11c7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642995" y="311980580"/>
          <a:ext cx="1283970" cy="492760"/>
        </a:xfrm>
        <a:prstGeom prst="rect">
          <a:avLst/>
        </a:prstGeom>
      </xdr:spPr>
    </xdr:pic>
    <xdr:clientData/>
  </xdr:twoCellAnchor>
  <xdr:twoCellAnchor editAs="oneCell">
    <xdr:from>
      <xdr:col>1</xdr:col>
      <xdr:colOff>1602105</xdr:colOff>
      <xdr:row>203</xdr:row>
      <xdr:rowOff>226695</xdr:rowOff>
    </xdr:from>
    <xdr:to>
      <xdr:col>1</xdr:col>
      <xdr:colOff>2122170</xdr:colOff>
      <xdr:row>203</xdr:row>
      <xdr:rowOff>1407160</xdr:rowOff>
    </xdr:to>
    <xdr:pic>
      <xdr:nvPicPr>
        <xdr:cNvPr id="186" name="图片 185" descr="100 11KW上进下出密集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4450080" y="313376310"/>
          <a:ext cx="520065" cy="1180465"/>
        </a:xfrm>
        <a:prstGeom prst="rect">
          <a:avLst/>
        </a:prstGeom>
      </xdr:spPr>
    </xdr:pic>
    <xdr:clientData/>
  </xdr:twoCellAnchor>
  <xdr:twoCellAnchor editAs="oneCell">
    <xdr:from>
      <xdr:col>1</xdr:col>
      <xdr:colOff>1312227</xdr:colOff>
      <xdr:row>204</xdr:row>
      <xdr:rowOff>181292</xdr:rowOff>
    </xdr:from>
    <xdr:to>
      <xdr:col>1</xdr:col>
      <xdr:colOff>2215832</xdr:colOff>
      <xdr:row>204</xdr:row>
      <xdr:rowOff>1422082</xdr:rowOff>
    </xdr:to>
    <xdr:pic>
      <xdr:nvPicPr>
        <xdr:cNvPr id="187" name="图片 186" descr="100上进下出机头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 rot="5400000">
          <a:off x="3990975" y="315022865"/>
          <a:ext cx="1240790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554990</xdr:colOff>
      <xdr:row>199</xdr:row>
      <xdr:rowOff>98425</xdr:rowOff>
    </xdr:from>
    <xdr:to>
      <xdr:col>1</xdr:col>
      <xdr:colOff>1887220</xdr:colOff>
      <xdr:row>199</xdr:row>
      <xdr:rowOff>1338580</xdr:rowOff>
    </xdr:to>
    <xdr:pic>
      <xdr:nvPicPr>
        <xdr:cNvPr id="188" name="图片 187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402965" y="307152040"/>
          <a:ext cx="1332230" cy="12401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A619"/>
  <sheetViews>
    <sheetView showGridLines="0" tabSelected="1" zoomScale="50" zoomScaleNormal="50" topLeftCell="A204" workbookViewId="0">
      <selection activeCell="I211" sqref="I211"/>
    </sheetView>
  </sheetViews>
  <sheetFormatPr defaultColWidth="11" defaultRowHeight="22.5"/>
  <cols>
    <col min="1" max="1" width="37.375" style="2" customWidth="1"/>
    <col min="2" max="2" width="46.75" style="3" customWidth="1"/>
    <col min="3" max="3" width="25" style="4" customWidth="1"/>
    <col min="4" max="4" width="18.375" style="4" customWidth="1"/>
    <col min="5" max="5" width="18.375" style="2" customWidth="1"/>
    <col min="6" max="6" width="38.25" style="2" customWidth="1"/>
    <col min="7" max="7" width="15.625" style="2" customWidth="1"/>
    <col min="8" max="8" width="11" style="2"/>
    <col min="9" max="9" width="21" style="2"/>
    <col min="10" max="10" width="20" style="2" customWidth="1"/>
    <col min="11" max="11" width="16.625" style="2" customWidth="1"/>
    <col min="12" max="12" width="22.875" style="2" customWidth="1"/>
    <col min="13" max="13" width="27.625" style="2" customWidth="1"/>
    <col min="14" max="16383" width="11" style="2"/>
    <col min="16384" max="16384" width="11" style="5"/>
  </cols>
  <sheetData>
    <row r="1" ht="33" customHeight="1" spans="1:27">
      <c r="A1" s="6" t="s">
        <v>0</v>
      </c>
      <c r="B1" s="7"/>
      <c r="C1" s="8"/>
      <c r="D1" s="8"/>
      <c r="E1" s="7"/>
      <c r="F1" s="7"/>
      <c r="G1" s="7"/>
      <c r="H1" s="7"/>
      <c r="I1" s="7"/>
      <c r="J1" s="7"/>
      <c r="K1" s="7"/>
      <c r="L1" s="7"/>
      <c r="M1" s="60"/>
      <c r="O1" s="61" t="s">
        <v>1</v>
      </c>
      <c r="P1" s="62"/>
      <c r="Q1" s="62"/>
      <c r="R1" s="62"/>
      <c r="S1" s="62"/>
      <c r="T1" s="62"/>
      <c r="U1" s="62"/>
      <c r="V1" s="62"/>
      <c r="W1" s="62"/>
      <c r="X1" s="62"/>
      <c r="Y1" s="62"/>
      <c r="Z1" s="62"/>
      <c r="AA1" s="91"/>
    </row>
    <row r="2" ht="191.1" customHeight="1" spans="1:27">
      <c r="A2" s="9" t="s">
        <v>2</v>
      </c>
      <c r="B2" s="10"/>
      <c r="C2" s="10"/>
      <c r="D2" s="10"/>
      <c r="E2" s="10"/>
      <c r="F2" s="10"/>
      <c r="G2" s="10"/>
      <c r="H2" s="10"/>
      <c r="I2" s="10"/>
      <c r="J2" s="10"/>
      <c r="K2" s="63" t="s">
        <v>3</v>
      </c>
      <c r="L2" s="64" t="s">
        <v>4</v>
      </c>
      <c r="M2" s="65" t="s">
        <v>5</v>
      </c>
      <c r="O2" s="12" t="s">
        <v>6</v>
      </c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</row>
    <row r="3" ht="197.1" customHeight="1" spans="1:27">
      <c r="A3" s="11" t="s">
        <v>7</v>
      </c>
      <c r="B3" s="12"/>
      <c r="C3" s="12"/>
      <c r="D3" s="12"/>
      <c r="E3" s="13"/>
      <c r="F3" s="13"/>
      <c r="G3" s="13"/>
      <c r="H3" s="13"/>
      <c r="I3" s="13"/>
      <c r="J3" s="13"/>
      <c r="K3" s="66">
        <v>837</v>
      </c>
      <c r="L3" s="66">
        <v>68.068</v>
      </c>
      <c r="M3" s="66">
        <v>19434</v>
      </c>
      <c r="O3" s="12"/>
      <c r="P3" s="12"/>
      <c r="Q3" s="12"/>
      <c r="R3" s="12"/>
      <c r="S3" s="12"/>
      <c r="T3" s="12"/>
      <c r="U3" s="12"/>
      <c r="V3" s="12"/>
      <c r="W3" s="12"/>
      <c r="X3" s="12"/>
      <c r="Y3" s="12"/>
      <c r="Z3" s="12"/>
      <c r="AA3" s="12"/>
    </row>
    <row r="4" ht="158.25" customHeight="1" spans="1:13">
      <c r="A4" s="14" t="s">
        <v>8</v>
      </c>
      <c r="B4" s="15" t="s">
        <v>9</v>
      </c>
      <c r="C4" s="16" t="s">
        <v>10</v>
      </c>
      <c r="D4" s="15" t="s">
        <v>11</v>
      </c>
      <c r="E4" s="15" t="s">
        <v>12</v>
      </c>
      <c r="F4" s="15" t="s">
        <v>13</v>
      </c>
      <c r="G4" s="15" t="s">
        <v>14</v>
      </c>
      <c r="H4" s="15" t="s">
        <v>15</v>
      </c>
      <c r="I4" s="15" t="s">
        <v>16</v>
      </c>
      <c r="J4" s="15" t="s">
        <v>17</v>
      </c>
      <c r="K4" s="15" t="s">
        <v>18</v>
      </c>
      <c r="L4" s="15" t="s">
        <v>19</v>
      </c>
      <c r="M4" s="67" t="s">
        <v>20</v>
      </c>
    </row>
    <row r="5" ht="232" customHeight="1" spans="1:13">
      <c r="A5" s="2" t="s">
        <v>21</v>
      </c>
      <c r="B5" s="17"/>
      <c r="C5" s="18" t="s">
        <v>22</v>
      </c>
      <c r="D5" s="18" t="s">
        <v>23</v>
      </c>
      <c r="E5" s="18" t="s">
        <v>24</v>
      </c>
      <c r="F5" s="18" t="s">
        <v>25</v>
      </c>
      <c r="G5" s="18">
        <v>1</v>
      </c>
      <c r="H5" s="19">
        <v>1</v>
      </c>
      <c r="I5" s="18">
        <v>1</v>
      </c>
      <c r="J5" s="19">
        <v>0.05</v>
      </c>
      <c r="K5" s="19">
        <v>0.05</v>
      </c>
      <c r="L5" s="68">
        <v>6</v>
      </c>
      <c r="M5" s="68">
        <v>6</v>
      </c>
    </row>
    <row r="6" ht="166" customHeight="1" spans="2:13">
      <c r="B6" s="20"/>
      <c r="C6" s="18" t="s">
        <v>22</v>
      </c>
      <c r="D6" s="18" t="s">
        <v>23</v>
      </c>
      <c r="E6" s="18" t="s">
        <v>26</v>
      </c>
      <c r="F6" s="18" t="s">
        <v>25</v>
      </c>
      <c r="G6" s="21">
        <v>1</v>
      </c>
      <c r="H6" s="18"/>
      <c r="I6" s="21">
        <v>1</v>
      </c>
      <c r="J6" s="18"/>
      <c r="K6" s="18"/>
      <c r="L6" s="69"/>
      <c r="M6" s="69"/>
    </row>
    <row r="7" ht="120" customHeight="1" spans="2:13">
      <c r="B7" s="22"/>
      <c r="C7" s="18" t="s">
        <v>22</v>
      </c>
      <c r="D7" s="18" t="s">
        <v>23</v>
      </c>
      <c r="E7" s="18" t="s">
        <v>27</v>
      </c>
      <c r="F7" s="18" t="s">
        <v>25</v>
      </c>
      <c r="G7" s="21">
        <v>1</v>
      </c>
      <c r="H7" s="21">
        <v>1</v>
      </c>
      <c r="I7" s="21">
        <v>1</v>
      </c>
      <c r="J7" s="18">
        <v>0.05</v>
      </c>
      <c r="K7" s="18">
        <v>0.05</v>
      </c>
      <c r="L7" s="70">
        <v>6</v>
      </c>
      <c r="M7" s="70">
        <v>6</v>
      </c>
    </row>
    <row r="8" ht="120" customHeight="1" spans="2:13">
      <c r="B8" s="22"/>
      <c r="C8" s="18" t="s">
        <v>22</v>
      </c>
      <c r="D8" s="18" t="s">
        <v>23</v>
      </c>
      <c r="E8" s="18" t="s">
        <v>28</v>
      </c>
      <c r="F8" s="18" t="s">
        <v>25</v>
      </c>
      <c r="G8" s="21">
        <v>1</v>
      </c>
      <c r="H8" s="21">
        <v>1</v>
      </c>
      <c r="I8" s="21">
        <v>1</v>
      </c>
      <c r="J8" s="18">
        <v>0.05</v>
      </c>
      <c r="K8" s="18">
        <v>0.05</v>
      </c>
      <c r="L8" s="70">
        <v>6</v>
      </c>
      <c r="M8" s="70">
        <v>6</v>
      </c>
    </row>
    <row r="9" ht="160" customHeight="1" spans="1:13">
      <c r="A9" s="23"/>
      <c r="B9" s="22"/>
      <c r="C9" s="18" t="s">
        <v>22</v>
      </c>
      <c r="D9" s="18" t="s">
        <v>23</v>
      </c>
      <c r="E9" s="24" t="s">
        <v>29</v>
      </c>
      <c r="F9" s="18" t="s">
        <v>25</v>
      </c>
      <c r="G9" s="24">
        <v>1</v>
      </c>
      <c r="H9" s="24">
        <v>1</v>
      </c>
      <c r="I9" s="24">
        <v>1</v>
      </c>
      <c r="J9" s="24">
        <v>0.1</v>
      </c>
      <c r="K9" s="71">
        <v>0.1</v>
      </c>
      <c r="L9" s="71">
        <v>16</v>
      </c>
      <c r="M9" s="71">
        <v>16</v>
      </c>
    </row>
    <row r="10" ht="120" customHeight="1" spans="1:13">
      <c r="A10" s="23" t="s">
        <v>30</v>
      </c>
      <c r="B10" s="17" t="str">
        <f>_xlfn.DISPIMG("ID_14752F9A0F5A4BFFBC98229AC62EC54E",1)</f>
        <v>=DISPIMG("ID_14752F9A0F5A4BFFBC98229AC62EC54E",1)</v>
      </c>
      <c r="C10" s="18" t="s">
        <v>31</v>
      </c>
      <c r="D10" s="18" t="s">
        <v>32</v>
      </c>
      <c r="E10" s="25" t="s">
        <v>33</v>
      </c>
      <c r="F10" s="18" t="s">
        <v>34</v>
      </c>
      <c r="G10" s="18">
        <v>200</v>
      </c>
      <c r="H10" s="18">
        <v>1</v>
      </c>
      <c r="I10" s="18">
        <v>200</v>
      </c>
      <c r="J10" s="18">
        <v>0.052</v>
      </c>
      <c r="K10" s="18">
        <v>0.052</v>
      </c>
      <c r="L10" s="72">
        <v>6.6</v>
      </c>
      <c r="M10" s="72">
        <v>6.6</v>
      </c>
    </row>
    <row r="11" ht="120" customHeight="1" spans="1:13">
      <c r="A11" s="23" t="s">
        <v>35</v>
      </c>
      <c r="B11" s="26" t="str">
        <f>_xlfn.DISPIMG("ID_1590100A05114793A68AC2146E52DC05",1)</f>
        <v>=DISPIMG("ID_1590100A05114793A68AC2146E52DC05",1)</v>
      </c>
      <c r="C11" s="18" t="s">
        <v>36</v>
      </c>
      <c r="D11" s="18" t="s">
        <v>37</v>
      </c>
      <c r="E11" s="18" t="s">
        <v>38</v>
      </c>
      <c r="F11" s="18" t="s">
        <v>39</v>
      </c>
      <c r="G11" s="18">
        <v>50</v>
      </c>
      <c r="H11" s="18">
        <v>1</v>
      </c>
      <c r="I11" s="18">
        <v>50</v>
      </c>
      <c r="J11" s="18">
        <v>0.07</v>
      </c>
      <c r="K11" s="18">
        <v>0.07</v>
      </c>
      <c r="L11" s="69">
        <v>9.5</v>
      </c>
      <c r="M11" s="69">
        <v>9.5</v>
      </c>
    </row>
    <row r="12" ht="120" customHeight="1" spans="1:13">
      <c r="A12" s="27" t="s">
        <v>40</v>
      </c>
      <c r="B12" s="28"/>
      <c r="C12" s="29" t="s">
        <v>41</v>
      </c>
      <c r="D12" s="18" t="s">
        <v>42</v>
      </c>
      <c r="E12" s="30" t="s">
        <v>43</v>
      </c>
      <c r="F12" s="18" t="s">
        <v>44</v>
      </c>
      <c r="G12" s="18">
        <v>100</v>
      </c>
      <c r="H12" s="18">
        <v>5</v>
      </c>
      <c r="I12" s="33">
        <v>500</v>
      </c>
      <c r="J12" s="18">
        <v>0.027</v>
      </c>
      <c r="K12" s="18">
        <v>0.138</v>
      </c>
      <c r="L12" s="73">
        <v>22.6</v>
      </c>
      <c r="M12" s="73">
        <f t="shared" ref="M12:M17" si="0">H12*L12</f>
        <v>113</v>
      </c>
    </row>
    <row r="13" ht="120" customHeight="1" spans="1:13">
      <c r="A13" s="27"/>
      <c r="B13" s="31"/>
      <c r="C13" s="32" t="s">
        <v>45</v>
      </c>
      <c r="D13" s="18" t="s">
        <v>46</v>
      </c>
      <c r="E13" s="33" t="s">
        <v>47</v>
      </c>
      <c r="F13" s="18" t="s">
        <v>44</v>
      </c>
      <c r="G13" s="21">
        <v>80</v>
      </c>
      <c r="H13" s="21">
        <v>3</v>
      </c>
      <c r="I13" s="33">
        <v>240</v>
      </c>
      <c r="J13" s="18">
        <v>0.028</v>
      </c>
      <c r="K13" s="18">
        <f t="shared" ref="K13:K15" si="1">H13*J13</f>
        <v>0.084</v>
      </c>
      <c r="L13" s="70">
        <v>27.2</v>
      </c>
      <c r="M13" s="70">
        <f t="shared" si="0"/>
        <v>81.6</v>
      </c>
    </row>
    <row r="14" ht="120" customHeight="1" spans="1:13">
      <c r="A14" s="27"/>
      <c r="B14" s="34"/>
      <c r="C14" s="32" t="s">
        <v>45</v>
      </c>
      <c r="D14" s="18" t="s">
        <v>46</v>
      </c>
      <c r="E14" s="33" t="s">
        <v>47</v>
      </c>
      <c r="F14" s="18" t="s">
        <v>44</v>
      </c>
      <c r="G14" s="35">
        <v>60</v>
      </c>
      <c r="H14" s="21">
        <v>1</v>
      </c>
      <c r="I14" s="33">
        <v>60</v>
      </c>
      <c r="J14" s="18">
        <v>0.0175</v>
      </c>
      <c r="K14" s="18">
        <f t="shared" si="1"/>
        <v>0.0175</v>
      </c>
      <c r="L14" s="74">
        <v>20.5</v>
      </c>
      <c r="M14" s="70">
        <v>20.5</v>
      </c>
    </row>
    <row r="15" ht="120" customHeight="1" spans="1:13">
      <c r="A15" s="27"/>
      <c r="B15" s="34"/>
      <c r="C15" s="36" t="s">
        <v>48</v>
      </c>
      <c r="D15" s="18" t="s">
        <v>49</v>
      </c>
      <c r="E15" s="37" t="s">
        <v>50</v>
      </c>
      <c r="F15" s="18" t="s">
        <v>44</v>
      </c>
      <c r="G15" s="35">
        <v>1000</v>
      </c>
      <c r="H15" s="35">
        <v>2</v>
      </c>
      <c r="I15" s="33">
        <v>2000</v>
      </c>
      <c r="J15" s="18">
        <v>0.013</v>
      </c>
      <c r="K15" s="18">
        <f t="shared" si="1"/>
        <v>0.026</v>
      </c>
      <c r="L15" s="74">
        <v>24.3</v>
      </c>
      <c r="M15" s="70">
        <f t="shared" si="0"/>
        <v>48.6</v>
      </c>
    </row>
    <row r="16" ht="120" customHeight="1" spans="1:13">
      <c r="A16" s="27"/>
      <c r="B16" s="31"/>
      <c r="C16" s="32" t="s">
        <v>51</v>
      </c>
      <c r="D16" s="18" t="s">
        <v>52</v>
      </c>
      <c r="E16" s="33" t="s">
        <v>53</v>
      </c>
      <c r="F16" s="38" t="s">
        <v>54</v>
      </c>
      <c r="G16" s="21">
        <v>50</v>
      </c>
      <c r="H16" s="21">
        <v>2</v>
      </c>
      <c r="I16" s="33">
        <v>100</v>
      </c>
      <c r="J16" s="18">
        <v>0.029</v>
      </c>
      <c r="K16" s="21">
        <v>0.058</v>
      </c>
      <c r="L16" s="74">
        <v>14.8</v>
      </c>
      <c r="M16" s="70">
        <f t="shared" si="0"/>
        <v>29.6</v>
      </c>
    </row>
    <row r="17" ht="120" customHeight="1" spans="1:13">
      <c r="A17" s="39"/>
      <c r="B17" s="31"/>
      <c r="C17" s="32" t="s">
        <v>55</v>
      </c>
      <c r="D17" s="18" t="s">
        <v>56</v>
      </c>
      <c r="E17" s="33" t="s">
        <v>57</v>
      </c>
      <c r="F17" s="21" t="s">
        <v>58</v>
      </c>
      <c r="G17" s="21">
        <v>60</v>
      </c>
      <c r="H17" s="21">
        <v>10</v>
      </c>
      <c r="I17" s="33">
        <v>600</v>
      </c>
      <c r="J17" s="18">
        <v>0.022</v>
      </c>
      <c r="K17" s="21">
        <v>0.22</v>
      </c>
      <c r="L17" s="74">
        <v>23.4</v>
      </c>
      <c r="M17" s="70">
        <f t="shared" si="0"/>
        <v>234</v>
      </c>
    </row>
    <row r="18" ht="120" customHeight="1" spans="1:13">
      <c r="A18" s="2" t="s">
        <v>59</v>
      </c>
      <c r="B18" s="17"/>
      <c r="C18" s="18" t="s">
        <v>60</v>
      </c>
      <c r="D18" s="18" t="s">
        <v>61</v>
      </c>
      <c r="E18" s="177" t="s">
        <v>62</v>
      </c>
      <c r="F18" s="18" t="s">
        <v>63</v>
      </c>
      <c r="G18" s="18">
        <v>150</v>
      </c>
      <c r="H18" s="19">
        <v>1</v>
      </c>
      <c r="I18" s="18">
        <v>150</v>
      </c>
      <c r="J18" s="19">
        <v>0.01</v>
      </c>
      <c r="K18" s="19">
        <v>0.01</v>
      </c>
      <c r="L18" s="68">
        <v>8</v>
      </c>
      <c r="M18" s="68">
        <v>8</v>
      </c>
    </row>
    <row r="19" ht="120" customHeight="1" spans="1:13">
      <c r="A19" s="23"/>
      <c r="B19" s="20"/>
      <c r="C19" s="18" t="s">
        <v>60</v>
      </c>
      <c r="D19" s="18" t="s">
        <v>61</v>
      </c>
      <c r="E19" s="177" t="s">
        <v>64</v>
      </c>
      <c r="F19" s="18" t="s">
        <v>63</v>
      </c>
      <c r="G19" s="21">
        <v>75</v>
      </c>
      <c r="H19" s="18"/>
      <c r="I19" s="21">
        <v>75</v>
      </c>
      <c r="J19" s="18"/>
      <c r="K19" s="18"/>
      <c r="L19" s="69"/>
      <c r="M19" s="69"/>
    </row>
    <row r="20" ht="120" customHeight="1" spans="1:13">
      <c r="A20" s="2" t="s">
        <v>65</v>
      </c>
      <c r="B20" s="17"/>
      <c r="C20" s="38" t="s">
        <v>66</v>
      </c>
      <c r="D20" s="38" t="s">
        <v>67</v>
      </c>
      <c r="E20" s="177" t="s">
        <v>68</v>
      </c>
      <c r="F20" s="18" t="s">
        <v>69</v>
      </c>
      <c r="G20" s="18">
        <v>15</v>
      </c>
      <c r="H20" s="18">
        <v>27</v>
      </c>
      <c r="I20" s="18">
        <v>405</v>
      </c>
      <c r="J20" s="18">
        <v>0.0272</v>
      </c>
      <c r="K20" s="18">
        <v>0.749</v>
      </c>
      <c r="L20" s="69">
        <v>33</v>
      </c>
      <c r="M20" s="18">
        <v>891</v>
      </c>
    </row>
    <row r="21" ht="120" customHeight="1" spans="2:13">
      <c r="B21" s="20"/>
      <c r="C21" s="38" t="s">
        <v>70</v>
      </c>
      <c r="D21" s="18" t="s">
        <v>71</v>
      </c>
      <c r="E21" s="177" t="s">
        <v>72</v>
      </c>
      <c r="F21" s="18" t="s">
        <v>73</v>
      </c>
      <c r="G21" s="21">
        <v>10</v>
      </c>
      <c r="H21" s="18">
        <v>30</v>
      </c>
      <c r="I21" s="21">
        <v>300</v>
      </c>
      <c r="J21" s="18">
        <v>0.057387</v>
      </c>
      <c r="K21" s="18">
        <v>1.73</v>
      </c>
      <c r="L21" s="70">
        <v>25.3</v>
      </c>
      <c r="M21" s="18">
        <v>760</v>
      </c>
    </row>
    <row r="22" ht="120" customHeight="1" spans="2:13">
      <c r="B22" s="22"/>
      <c r="C22" s="38" t="s">
        <v>74</v>
      </c>
      <c r="D22" s="18" t="s">
        <v>75</v>
      </c>
      <c r="E22" s="177" t="s">
        <v>76</v>
      </c>
      <c r="F22" s="18" t="s">
        <v>77</v>
      </c>
      <c r="G22" s="21">
        <v>9</v>
      </c>
      <c r="H22" s="18">
        <v>34</v>
      </c>
      <c r="I22" s="21">
        <v>306</v>
      </c>
      <c r="J22" s="18">
        <v>0.02829</v>
      </c>
      <c r="K22" s="18">
        <v>0.96186</v>
      </c>
      <c r="L22" s="70">
        <v>20.5</v>
      </c>
      <c r="M22" s="18">
        <v>697</v>
      </c>
    </row>
    <row r="23" ht="120" customHeight="1" spans="2:13">
      <c r="B23" s="22"/>
      <c r="C23" s="38" t="s">
        <v>78</v>
      </c>
      <c r="D23" s="18" t="s">
        <v>79</v>
      </c>
      <c r="E23" s="177" t="s">
        <v>80</v>
      </c>
      <c r="F23" s="18" t="s">
        <v>81</v>
      </c>
      <c r="G23" s="21">
        <v>12</v>
      </c>
      <c r="H23" s="18">
        <v>17</v>
      </c>
      <c r="I23" s="21">
        <v>204</v>
      </c>
      <c r="J23" s="18">
        <v>0.021714</v>
      </c>
      <c r="K23" s="18">
        <v>0.3692</v>
      </c>
      <c r="L23" s="70">
        <v>18.71</v>
      </c>
      <c r="M23" s="18">
        <v>318</v>
      </c>
    </row>
    <row r="24" ht="120" customHeight="1" spans="2:13">
      <c r="B24" s="22"/>
      <c r="C24" s="38" t="s">
        <v>82</v>
      </c>
      <c r="D24" s="18" t="s">
        <v>83</v>
      </c>
      <c r="E24" s="177" t="s">
        <v>84</v>
      </c>
      <c r="F24" s="18" t="s">
        <v>85</v>
      </c>
      <c r="G24" s="21">
        <v>50</v>
      </c>
      <c r="H24" s="18">
        <v>7</v>
      </c>
      <c r="I24" s="21">
        <v>350</v>
      </c>
      <c r="J24" s="18">
        <v>0.114</v>
      </c>
      <c r="K24" s="18">
        <v>0.798</v>
      </c>
      <c r="L24" s="70">
        <v>32.57</v>
      </c>
      <c r="M24" s="18">
        <v>228</v>
      </c>
    </row>
    <row r="25" ht="120" customHeight="1" spans="2:13">
      <c r="B25" s="22"/>
      <c r="C25" s="38" t="s">
        <v>86</v>
      </c>
      <c r="D25" s="18" t="s">
        <v>87</v>
      </c>
      <c r="E25" s="177" t="s">
        <v>88</v>
      </c>
      <c r="F25" s="18" t="s">
        <v>89</v>
      </c>
      <c r="G25" s="21">
        <v>20</v>
      </c>
      <c r="H25" s="18">
        <v>5</v>
      </c>
      <c r="I25" s="21">
        <v>100</v>
      </c>
      <c r="J25" s="18">
        <v>0.03762</v>
      </c>
      <c r="K25" s="18">
        <v>0.1881</v>
      </c>
      <c r="L25" s="70">
        <v>17</v>
      </c>
      <c r="M25" s="18">
        <v>85</v>
      </c>
    </row>
    <row r="26" ht="120" customHeight="1" spans="2:13">
      <c r="B26" s="22"/>
      <c r="C26" s="38" t="s">
        <v>90</v>
      </c>
      <c r="D26" s="18" t="s">
        <v>91</v>
      </c>
      <c r="E26" s="177" t="s">
        <v>92</v>
      </c>
      <c r="F26" s="18" t="s">
        <v>93</v>
      </c>
      <c r="G26" s="18">
        <v>10</v>
      </c>
      <c r="H26" s="18">
        <v>30</v>
      </c>
      <c r="I26" s="21">
        <v>300</v>
      </c>
      <c r="J26" s="18">
        <v>0.051625</v>
      </c>
      <c r="K26" s="18">
        <v>1.549</v>
      </c>
      <c r="L26" s="70">
        <v>20</v>
      </c>
      <c r="M26" s="18">
        <v>600</v>
      </c>
    </row>
    <row r="27" ht="120" customHeight="1" spans="2:13">
      <c r="B27" s="22"/>
      <c r="C27" s="38" t="s">
        <v>94</v>
      </c>
      <c r="D27" s="18" t="s">
        <v>95</v>
      </c>
      <c r="E27" s="177" t="s">
        <v>96</v>
      </c>
      <c r="F27" s="18" t="s">
        <v>97</v>
      </c>
      <c r="G27" s="18">
        <v>10</v>
      </c>
      <c r="H27" s="18">
        <v>30</v>
      </c>
      <c r="I27" s="21">
        <v>300</v>
      </c>
      <c r="J27" s="18">
        <v>0.07788</v>
      </c>
      <c r="K27" s="18">
        <v>2.3364</v>
      </c>
      <c r="L27" s="70">
        <v>13.2</v>
      </c>
      <c r="M27" s="18">
        <v>396</v>
      </c>
    </row>
    <row r="28" ht="120" customHeight="1" spans="2:13">
      <c r="B28" s="40"/>
      <c r="C28" s="38" t="s">
        <v>98</v>
      </c>
      <c r="D28" s="38" t="s">
        <v>99</v>
      </c>
      <c r="E28" s="177" t="s">
        <v>100</v>
      </c>
      <c r="F28" s="18" t="s">
        <v>101</v>
      </c>
      <c r="G28" s="18">
        <v>20</v>
      </c>
      <c r="H28" s="18">
        <v>20</v>
      </c>
      <c r="I28" s="21">
        <v>400</v>
      </c>
      <c r="J28" s="18">
        <v>0.117</v>
      </c>
      <c r="K28" s="18">
        <v>2.34</v>
      </c>
      <c r="L28" s="70">
        <v>13.7</v>
      </c>
      <c r="M28" s="18">
        <v>274</v>
      </c>
    </row>
    <row r="29" ht="120" customHeight="1" spans="2:13">
      <c r="B29" s="40"/>
      <c r="C29" s="38" t="s">
        <v>102</v>
      </c>
      <c r="D29" s="38" t="s">
        <v>103</v>
      </c>
      <c r="E29" s="177" t="s">
        <v>104</v>
      </c>
      <c r="F29" s="18" t="s">
        <v>105</v>
      </c>
      <c r="G29" s="18">
        <v>10</v>
      </c>
      <c r="H29" s="18">
        <v>20</v>
      </c>
      <c r="I29" s="21">
        <v>200</v>
      </c>
      <c r="J29" s="18">
        <v>0.027588</v>
      </c>
      <c r="K29" s="18">
        <v>0.5518</v>
      </c>
      <c r="L29" s="70">
        <v>24</v>
      </c>
      <c r="M29" s="18">
        <v>480</v>
      </c>
    </row>
    <row r="30" ht="120" customHeight="1" spans="2:13">
      <c r="B30" s="40"/>
      <c r="C30" s="38" t="s">
        <v>106</v>
      </c>
      <c r="D30" s="38" t="s">
        <v>107</v>
      </c>
      <c r="E30" s="177" t="s">
        <v>108</v>
      </c>
      <c r="F30" s="18" t="s">
        <v>109</v>
      </c>
      <c r="G30" s="18">
        <v>30</v>
      </c>
      <c r="H30" s="18">
        <v>10</v>
      </c>
      <c r="I30" s="21">
        <v>300</v>
      </c>
      <c r="J30" s="18">
        <v>0.04704</v>
      </c>
      <c r="K30" s="18">
        <v>0.4704</v>
      </c>
      <c r="L30" s="70">
        <v>15</v>
      </c>
      <c r="M30" s="18">
        <v>150</v>
      </c>
    </row>
    <row r="31" ht="120" customHeight="1" spans="2:13">
      <c r="B31" s="40"/>
      <c r="C31" s="38" t="s">
        <v>110</v>
      </c>
      <c r="D31" s="38" t="s">
        <v>111</v>
      </c>
      <c r="E31" s="177" t="s">
        <v>112</v>
      </c>
      <c r="F31" s="18" t="s">
        <v>105</v>
      </c>
      <c r="G31" s="18">
        <v>20</v>
      </c>
      <c r="H31" s="18">
        <v>15</v>
      </c>
      <c r="I31" s="21">
        <v>300</v>
      </c>
      <c r="J31" s="18">
        <v>0.023345</v>
      </c>
      <c r="K31" s="18">
        <v>0.3502</v>
      </c>
      <c r="L31" s="70">
        <v>18.33</v>
      </c>
      <c r="M31" s="18">
        <v>275</v>
      </c>
    </row>
    <row r="32" ht="120" customHeight="1" spans="2:13">
      <c r="B32" s="40"/>
      <c r="C32" s="38" t="s">
        <v>113</v>
      </c>
      <c r="D32" s="38" t="s">
        <v>114</v>
      </c>
      <c r="E32" s="177" t="s">
        <v>115</v>
      </c>
      <c r="F32" s="18" t="s">
        <v>116</v>
      </c>
      <c r="G32" s="18">
        <v>72</v>
      </c>
      <c r="H32" s="18">
        <v>4</v>
      </c>
      <c r="I32" s="21">
        <v>288</v>
      </c>
      <c r="J32" s="18">
        <v>0.0583</v>
      </c>
      <c r="K32" s="18">
        <v>0.2332</v>
      </c>
      <c r="L32" s="70">
        <v>22</v>
      </c>
      <c r="M32" s="18">
        <v>88</v>
      </c>
    </row>
    <row r="33" ht="120" customHeight="1" spans="2:13">
      <c r="B33" s="41"/>
      <c r="C33" s="38" t="s">
        <v>117</v>
      </c>
      <c r="D33" s="38" t="s">
        <v>118</v>
      </c>
      <c r="E33" s="177" t="s">
        <v>119</v>
      </c>
      <c r="F33" s="18" t="s">
        <v>120</v>
      </c>
      <c r="G33" s="18">
        <v>50</v>
      </c>
      <c r="H33" s="18">
        <v>4</v>
      </c>
      <c r="I33" s="21">
        <v>200</v>
      </c>
      <c r="J33" s="18">
        <v>0.023902</v>
      </c>
      <c r="K33" s="18">
        <v>0.09561</v>
      </c>
      <c r="L33" s="70">
        <v>18</v>
      </c>
      <c r="M33" s="18">
        <v>72</v>
      </c>
    </row>
    <row r="34" ht="120" customHeight="1" spans="1:13">
      <c r="A34" s="23"/>
      <c r="B34" s="41"/>
      <c r="C34" s="38" t="s">
        <v>121</v>
      </c>
      <c r="D34" s="38" t="s">
        <v>122</v>
      </c>
      <c r="E34" s="18">
        <v>15</v>
      </c>
      <c r="F34" s="18" t="s">
        <v>123</v>
      </c>
      <c r="G34" s="18">
        <v>1000</v>
      </c>
      <c r="H34" s="18">
        <v>10</v>
      </c>
      <c r="I34" s="21">
        <v>10000</v>
      </c>
      <c r="J34" s="18">
        <v>0.09</v>
      </c>
      <c r="K34" s="18">
        <v>0.9</v>
      </c>
      <c r="L34" s="75" t="s">
        <v>124</v>
      </c>
      <c r="M34" s="18">
        <v>205</v>
      </c>
    </row>
    <row r="35" ht="120" customHeight="1" spans="1:13">
      <c r="A35" s="42" t="s">
        <v>125</v>
      </c>
      <c r="B35" s="43"/>
      <c r="C35" s="44" t="s">
        <v>126</v>
      </c>
      <c r="D35" s="44" t="s">
        <v>127</v>
      </c>
      <c r="E35" s="44" t="s">
        <v>128</v>
      </c>
      <c r="F35" s="44" t="s">
        <v>39</v>
      </c>
      <c r="G35" s="44">
        <v>100</v>
      </c>
      <c r="H35" s="44">
        <v>4</v>
      </c>
      <c r="I35" s="44">
        <f t="shared" ref="I35:I44" si="2">H35*G35</f>
        <v>400</v>
      </c>
      <c r="J35" s="44">
        <v>0.058</v>
      </c>
      <c r="K35" s="44">
        <f t="shared" ref="K35:K44" si="3">J35*H35</f>
        <v>0.232</v>
      </c>
      <c r="L35" s="76">
        <v>8.5</v>
      </c>
      <c r="M35" s="76">
        <f t="shared" ref="M35:M44" si="4">L35*H35</f>
        <v>34</v>
      </c>
    </row>
    <row r="36" ht="120" customHeight="1" spans="1:13">
      <c r="A36" s="45"/>
      <c r="B36" s="46"/>
      <c r="C36" s="44" t="s">
        <v>126</v>
      </c>
      <c r="D36" s="44" t="s">
        <v>127</v>
      </c>
      <c r="E36" s="44" t="s">
        <v>129</v>
      </c>
      <c r="F36" s="44" t="s">
        <v>39</v>
      </c>
      <c r="G36" s="44">
        <v>100</v>
      </c>
      <c r="H36" s="47">
        <v>4</v>
      </c>
      <c r="I36" s="44">
        <f t="shared" si="2"/>
        <v>400</v>
      </c>
      <c r="J36" s="44">
        <v>0.052</v>
      </c>
      <c r="K36" s="44">
        <f t="shared" si="3"/>
        <v>0.208</v>
      </c>
      <c r="L36" s="77">
        <v>10.5</v>
      </c>
      <c r="M36" s="76">
        <f t="shared" si="4"/>
        <v>42</v>
      </c>
    </row>
    <row r="37" ht="120" customHeight="1" spans="1:13">
      <c r="A37" s="45"/>
      <c r="B37" s="46"/>
      <c r="C37" s="44" t="s">
        <v>126</v>
      </c>
      <c r="D37" s="44" t="s">
        <v>127</v>
      </c>
      <c r="E37" s="44" t="s">
        <v>130</v>
      </c>
      <c r="F37" s="44" t="s">
        <v>39</v>
      </c>
      <c r="G37" s="44">
        <v>100</v>
      </c>
      <c r="H37" s="47">
        <v>4</v>
      </c>
      <c r="I37" s="44">
        <f t="shared" si="2"/>
        <v>400</v>
      </c>
      <c r="J37" s="44">
        <v>0.055</v>
      </c>
      <c r="K37" s="44">
        <f t="shared" si="3"/>
        <v>0.22</v>
      </c>
      <c r="L37" s="77">
        <v>7</v>
      </c>
      <c r="M37" s="76">
        <f t="shared" si="4"/>
        <v>28</v>
      </c>
    </row>
    <row r="38" ht="120" customHeight="1" spans="1:13">
      <c r="A38" s="45"/>
      <c r="B38" s="46"/>
      <c r="C38" s="44" t="s">
        <v>126</v>
      </c>
      <c r="D38" s="44" t="s">
        <v>127</v>
      </c>
      <c r="E38" s="44" t="s">
        <v>131</v>
      </c>
      <c r="F38" s="44" t="s">
        <v>39</v>
      </c>
      <c r="G38" s="44">
        <v>100</v>
      </c>
      <c r="H38" s="47">
        <v>6</v>
      </c>
      <c r="I38" s="44">
        <f t="shared" si="2"/>
        <v>600</v>
      </c>
      <c r="J38" s="44">
        <v>0.048</v>
      </c>
      <c r="K38" s="44">
        <f t="shared" si="3"/>
        <v>0.288</v>
      </c>
      <c r="L38" s="77">
        <v>7</v>
      </c>
      <c r="M38" s="76">
        <f t="shared" si="4"/>
        <v>42</v>
      </c>
    </row>
    <row r="39" ht="120" customHeight="1" spans="1:13">
      <c r="A39" s="45"/>
      <c r="B39" s="46"/>
      <c r="C39" s="44" t="s">
        <v>126</v>
      </c>
      <c r="D39" s="44" t="s">
        <v>127</v>
      </c>
      <c r="E39" s="44" t="s">
        <v>132</v>
      </c>
      <c r="F39" s="44" t="s">
        <v>39</v>
      </c>
      <c r="G39" s="44">
        <v>100</v>
      </c>
      <c r="H39" s="47">
        <v>4</v>
      </c>
      <c r="I39" s="44">
        <f t="shared" si="2"/>
        <v>400</v>
      </c>
      <c r="J39" s="47">
        <v>0.048</v>
      </c>
      <c r="K39" s="44">
        <f t="shared" si="3"/>
        <v>0.192</v>
      </c>
      <c r="L39" s="78">
        <v>9.5</v>
      </c>
      <c r="M39" s="76">
        <f t="shared" si="4"/>
        <v>38</v>
      </c>
    </row>
    <row r="40" ht="120" customHeight="1" spans="1:13">
      <c r="A40" s="45"/>
      <c r="B40" s="46"/>
      <c r="C40" s="44" t="s">
        <v>126</v>
      </c>
      <c r="D40" s="44" t="s">
        <v>127</v>
      </c>
      <c r="E40" s="44" t="s">
        <v>133</v>
      </c>
      <c r="F40" s="44" t="s">
        <v>39</v>
      </c>
      <c r="G40" s="44">
        <v>100</v>
      </c>
      <c r="H40" s="47">
        <v>4</v>
      </c>
      <c r="I40" s="44">
        <f t="shared" si="2"/>
        <v>400</v>
      </c>
      <c r="J40" s="47">
        <v>0.058</v>
      </c>
      <c r="K40" s="44">
        <f t="shared" si="3"/>
        <v>0.232</v>
      </c>
      <c r="L40" s="78">
        <v>11</v>
      </c>
      <c r="M40" s="76">
        <f t="shared" si="4"/>
        <v>44</v>
      </c>
    </row>
    <row r="41" ht="120" customHeight="1" spans="1:13">
      <c r="A41" s="45"/>
      <c r="B41" s="46"/>
      <c r="C41" s="44" t="s">
        <v>126</v>
      </c>
      <c r="D41" s="44" t="s">
        <v>127</v>
      </c>
      <c r="E41" s="44" t="s">
        <v>134</v>
      </c>
      <c r="F41" s="44" t="s">
        <v>39</v>
      </c>
      <c r="G41" s="44">
        <v>100</v>
      </c>
      <c r="H41" s="47">
        <v>4</v>
      </c>
      <c r="I41" s="44">
        <f t="shared" si="2"/>
        <v>400</v>
      </c>
      <c r="J41" s="47">
        <v>0.054</v>
      </c>
      <c r="K41" s="44">
        <f t="shared" si="3"/>
        <v>0.216</v>
      </c>
      <c r="L41" s="47">
        <v>8</v>
      </c>
      <c r="M41" s="76">
        <f t="shared" si="4"/>
        <v>32</v>
      </c>
    </row>
    <row r="42" ht="120" customHeight="1" spans="1:13">
      <c r="A42" s="45"/>
      <c r="B42" s="46"/>
      <c r="C42" s="44" t="s">
        <v>126</v>
      </c>
      <c r="D42" s="44" t="s">
        <v>127</v>
      </c>
      <c r="E42" s="44" t="s">
        <v>135</v>
      </c>
      <c r="F42" s="44" t="s">
        <v>39</v>
      </c>
      <c r="G42" s="44">
        <v>100</v>
      </c>
      <c r="H42" s="48">
        <v>6</v>
      </c>
      <c r="I42" s="44">
        <f t="shared" si="2"/>
        <v>600</v>
      </c>
      <c r="J42" s="48">
        <v>0.046</v>
      </c>
      <c r="K42" s="44">
        <f t="shared" si="3"/>
        <v>0.276</v>
      </c>
      <c r="L42" s="48">
        <v>6.5</v>
      </c>
      <c r="M42" s="76">
        <f t="shared" si="4"/>
        <v>39</v>
      </c>
    </row>
    <row r="43" ht="120" customHeight="1" spans="1:13">
      <c r="A43" s="45"/>
      <c r="B43" s="46"/>
      <c r="C43" s="44" t="s">
        <v>126</v>
      </c>
      <c r="D43" s="44" t="s">
        <v>127</v>
      </c>
      <c r="E43" s="44" t="s">
        <v>136</v>
      </c>
      <c r="F43" s="44" t="s">
        <v>39</v>
      </c>
      <c r="G43" s="44">
        <v>100</v>
      </c>
      <c r="H43" s="48">
        <v>2</v>
      </c>
      <c r="I43" s="44">
        <f t="shared" si="2"/>
        <v>200</v>
      </c>
      <c r="J43" s="48">
        <v>0.057</v>
      </c>
      <c r="K43" s="44">
        <f t="shared" si="3"/>
        <v>0.114</v>
      </c>
      <c r="L43" s="48">
        <v>8.5</v>
      </c>
      <c r="M43" s="76">
        <f t="shared" si="4"/>
        <v>17</v>
      </c>
    </row>
    <row r="44" ht="120" customHeight="1" spans="1:13">
      <c r="A44" s="49"/>
      <c r="B44" s="46"/>
      <c r="C44" s="44" t="s">
        <v>126</v>
      </c>
      <c r="D44" s="44" t="s">
        <v>127</v>
      </c>
      <c r="E44" s="44" t="s">
        <v>137</v>
      </c>
      <c r="F44" s="44" t="s">
        <v>39</v>
      </c>
      <c r="G44" s="44">
        <v>100</v>
      </c>
      <c r="H44" s="47">
        <v>3</v>
      </c>
      <c r="I44" s="44">
        <f t="shared" si="2"/>
        <v>300</v>
      </c>
      <c r="J44" s="47">
        <v>0.046</v>
      </c>
      <c r="K44" s="44">
        <f t="shared" si="3"/>
        <v>0.138</v>
      </c>
      <c r="L44" s="78">
        <v>6.5</v>
      </c>
      <c r="M44" s="76">
        <f t="shared" si="4"/>
        <v>19.5</v>
      </c>
    </row>
    <row r="45" ht="120" customHeight="1" spans="1:13">
      <c r="A45" s="23" t="s">
        <v>138</v>
      </c>
      <c r="B45" s="17"/>
      <c r="C45" s="38" t="s">
        <v>139</v>
      </c>
      <c r="D45" s="38" t="s">
        <v>140</v>
      </c>
      <c r="E45" s="38" t="s">
        <v>141</v>
      </c>
      <c r="F45" s="18" t="s">
        <v>142</v>
      </c>
      <c r="G45" s="18">
        <v>3</v>
      </c>
      <c r="H45" s="50">
        <v>3</v>
      </c>
      <c r="I45" s="18">
        <v>3</v>
      </c>
      <c r="J45" s="38" t="s">
        <v>143</v>
      </c>
      <c r="K45" s="18">
        <v>0.35</v>
      </c>
      <c r="L45" s="79" t="s">
        <v>144</v>
      </c>
      <c r="M45" s="69">
        <v>76</v>
      </c>
    </row>
    <row r="46" ht="120" customHeight="1" spans="1:13">
      <c r="A46" s="2" t="s">
        <v>145</v>
      </c>
      <c r="B46" s="20"/>
      <c r="C46" s="38" t="s">
        <v>146</v>
      </c>
      <c r="D46" s="18" t="s">
        <v>147</v>
      </c>
      <c r="E46" s="18" t="s">
        <v>148</v>
      </c>
      <c r="F46" s="18" t="s">
        <v>149</v>
      </c>
      <c r="G46" s="21">
        <v>1</v>
      </c>
      <c r="H46" s="21">
        <v>5</v>
      </c>
      <c r="I46" s="21">
        <v>5</v>
      </c>
      <c r="J46" s="18">
        <v>0.22</v>
      </c>
      <c r="K46" s="18">
        <v>1.1</v>
      </c>
      <c r="L46" s="80">
        <v>38</v>
      </c>
      <c r="M46" s="81">
        <v>190</v>
      </c>
    </row>
    <row r="47" ht="120" customHeight="1" spans="2:13">
      <c r="B47" s="20"/>
      <c r="C47" s="38" t="s">
        <v>146</v>
      </c>
      <c r="D47" s="18" t="s">
        <v>147</v>
      </c>
      <c r="E47" s="18" t="s">
        <v>150</v>
      </c>
      <c r="F47" s="18" t="s">
        <v>149</v>
      </c>
      <c r="G47" s="21">
        <v>1</v>
      </c>
      <c r="H47" s="21">
        <v>5</v>
      </c>
      <c r="I47" s="21">
        <v>5</v>
      </c>
      <c r="J47" s="18">
        <v>0.22</v>
      </c>
      <c r="K47" s="18">
        <v>1.1</v>
      </c>
      <c r="L47" s="80">
        <v>39</v>
      </c>
      <c r="M47" s="81">
        <v>195</v>
      </c>
    </row>
    <row r="48" ht="120" customHeight="1" spans="1:13">
      <c r="A48" s="23"/>
      <c r="B48" s="20"/>
      <c r="C48" s="38" t="s">
        <v>146</v>
      </c>
      <c r="D48" s="18" t="s">
        <v>147</v>
      </c>
      <c r="E48" s="18" t="s">
        <v>151</v>
      </c>
      <c r="F48" s="18" t="s">
        <v>152</v>
      </c>
      <c r="G48" s="51">
        <v>1</v>
      </c>
      <c r="H48" s="51">
        <v>3</v>
      </c>
      <c r="I48" s="21">
        <v>3</v>
      </c>
      <c r="J48" s="82">
        <v>0.32</v>
      </c>
      <c r="K48" s="18">
        <v>0.96</v>
      </c>
      <c r="L48" s="83">
        <v>50</v>
      </c>
      <c r="M48" s="81">
        <v>150</v>
      </c>
    </row>
    <row r="49" ht="120" customHeight="1" spans="1:13">
      <c r="A49" s="2" t="s">
        <v>153</v>
      </c>
      <c r="B49" s="52"/>
      <c r="C49" s="53" t="s">
        <v>154</v>
      </c>
      <c r="D49" s="53" t="s">
        <v>155</v>
      </c>
      <c r="E49" s="53" t="s">
        <v>156</v>
      </c>
      <c r="F49" s="54" t="s">
        <v>157</v>
      </c>
      <c r="G49" s="53">
        <v>4</v>
      </c>
      <c r="H49" s="53">
        <v>2.5</v>
      </c>
      <c r="I49" s="53">
        <v>10</v>
      </c>
      <c r="J49" s="53">
        <v>0.146</v>
      </c>
      <c r="K49" s="53">
        <f t="shared" ref="K49:K51" si="5">J49*H49</f>
        <v>0.365</v>
      </c>
      <c r="L49" s="84">
        <v>14.2</v>
      </c>
      <c r="M49" s="85">
        <f t="shared" ref="M49:M51" si="6">L49*H49</f>
        <v>35.5</v>
      </c>
    </row>
    <row r="50" ht="120" customHeight="1" spans="2:13">
      <c r="B50" s="52"/>
      <c r="C50" s="53" t="s">
        <v>154</v>
      </c>
      <c r="D50" s="53" t="s">
        <v>155</v>
      </c>
      <c r="E50" s="53" t="s">
        <v>158</v>
      </c>
      <c r="F50" s="53" t="s">
        <v>159</v>
      </c>
      <c r="G50" s="53">
        <v>2</v>
      </c>
      <c r="H50" s="53">
        <v>3</v>
      </c>
      <c r="I50" s="53">
        <v>6</v>
      </c>
      <c r="J50" s="53">
        <v>0.11</v>
      </c>
      <c r="K50" s="53">
        <f t="shared" si="5"/>
        <v>0.33</v>
      </c>
      <c r="L50" s="84">
        <v>11.15</v>
      </c>
      <c r="M50" s="85">
        <f t="shared" si="6"/>
        <v>33.45</v>
      </c>
    </row>
    <row r="51" ht="120" customHeight="1" spans="1:13">
      <c r="A51" s="23"/>
      <c r="B51" s="55"/>
      <c r="C51" s="53" t="s">
        <v>160</v>
      </c>
      <c r="D51" s="53" t="s">
        <v>161</v>
      </c>
      <c r="E51" s="53">
        <v>1589</v>
      </c>
      <c r="F51" s="53" t="s">
        <v>159</v>
      </c>
      <c r="G51" s="53">
        <v>2</v>
      </c>
      <c r="H51" s="53">
        <v>0.5</v>
      </c>
      <c r="I51" s="53">
        <v>2</v>
      </c>
      <c r="J51" s="53">
        <v>0.146</v>
      </c>
      <c r="K51" s="53">
        <f t="shared" si="5"/>
        <v>0.073</v>
      </c>
      <c r="L51" s="84">
        <v>6.4</v>
      </c>
      <c r="M51" s="85">
        <f t="shared" si="6"/>
        <v>3.2</v>
      </c>
    </row>
    <row r="52" ht="120" customHeight="1" spans="1:13">
      <c r="A52" s="56" t="s">
        <v>162</v>
      </c>
      <c r="B52" s="24"/>
      <c r="C52" s="57" t="s">
        <v>163</v>
      </c>
      <c r="D52" s="57" t="s">
        <v>164</v>
      </c>
      <c r="E52" s="57">
        <v>544</v>
      </c>
      <c r="F52" s="57" t="s">
        <v>165</v>
      </c>
      <c r="G52" s="57">
        <v>1400</v>
      </c>
      <c r="H52" s="57">
        <v>14</v>
      </c>
      <c r="I52" s="57">
        <v>19600</v>
      </c>
      <c r="J52" s="57">
        <v>0.095</v>
      </c>
      <c r="K52" s="57">
        <v>1.33</v>
      </c>
      <c r="L52" s="57">
        <v>16</v>
      </c>
      <c r="M52" s="57">
        <v>224</v>
      </c>
    </row>
    <row r="53" ht="120" customHeight="1" spans="1:13">
      <c r="A53" s="58"/>
      <c r="B53" s="24"/>
      <c r="C53" s="57" t="s">
        <v>163</v>
      </c>
      <c r="D53" s="57" t="s">
        <v>164</v>
      </c>
      <c r="E53" s="57">
        <v>544</v>
      </c>
      <c r="F53" s="57" t="s">
        <v>165</v>
      </c>
      <c r="G53" s="57">
        <v>400</v>
      </c>
      <c r="H53" s="57">
        <v>1</v>
      </c>
      <c r="I53" s="57">
        <v>400</v>
      </c>
      <c r="J53" s="57">
        <v>0.03</v>
      </c>
      <c r="K53" s="57">
        <v>0.03</v>
      </c>
      <c r="L53" s="57">
        <v>5</v>
      </c>
      <c r="M53" s="57">
        <v>5</v>
      </c>
    </row>
    <row r="54" s="1" customFormat="1" ht="120" customHeight="1" spans="1:13">
      <c r="A54" s="2" t="s">
        <v>166</v>
      </c>
      <c r="B54" s="17"/>
      <c r="C54" s="38" t="s">
        <v>167</v>
      </c>
      <c r="D54" s="18" t="s">
        <v>168</v>
      </c>
      <c r="E54" s="18" t="s">
        <v>169</v>
      </c>
      <c r="F54" s="18">
        <v>304</v>
      </c>
      <c r="G54" s="18">
        <v>130</v>
      </c>
      <c r="H54" s="18">
        <v>24</v>
      </c>
      <c r="I54" s="18">
        <f>H54*G54</f>
        <v>3120</v>
      </c>
      <c r="J54" s="86">
        <f>28*22*16/1000000</f>
        <v>0.009856</v>
      </c>
      <c r="K54" s="87">
        <f t="shared" ref="K54:K76" si="7">J54*H54</f>
        <v>0.236544</v>
      </c>
      <c r="L54" s="88">
        <v>17.5</v>
      </c>
      <c r="M54" s="88">
        <f t="shared" ref="M54:M76" si="8">L54*H54</f>
        <v>420</v>
      </c>
    </row>
    <row r="55" s="1" customFormat="1" ht="120" customHeight="1" spans="1:13">
      <c r="A55" s="23"/>
      <c r="B55" s="20"/>
      <c r="C55" s="38" t="s">
        <v>170</v>
      </c>
      <c r="D55" s="18" t="s">
        <v>171</v>
      </c>
      <c r="E55" s="18" t="s">
        <v>172</v>
      </c>
      <c r="F55" s="18">
        <v>304</v>
      </c>
      <c r="G55" s="21">
        <v>500</v>
      </c>
      <c r="H55" s="21">
        <v>1</v>
      </c>
      <c r="I55" s="18">
        <f>H55*G55</f>
        <v>500</v>
      </c>
      <c r="J55" s="86">
        <f>28*22*16/1000000</f>
        <v>0.009856</v>
      </c>
      <c r="K55" s="87">
        <f t="shared" si="7"/>
        <v>0.009856</v>
      </c>
      <c r="L55" s="89">
        <v>18.6</v>
      </c>
      <c r="M55" s="88">
        <f t="shared" si="8"/>
        <v>18.6</v>
      </c>
    </row>
    <row r="56" s="1" customFormat="1" ht="120" customHeight="1" spans="1:13">
      <c r="A56" s="23" t="s">
        <v>173</v>
      </c>
      <c r="B56" s="17"/>
      <c r="C56" s="38" t="s">
        <v>174</v>
      </c>
      <c r="D56" s="18" t="s">
        <v>175</v>
      </c>
      <c r="E56" s="18" t="s">
        <v>176</v>
      </c>
      <c r="F56" s="18" t="s">
        <v>177</v>
      </c>
      <c r="G56" s="18">
        <v>500</v>
      </c>
      <c r="H56" s="18">
        <v>8</v>
      </c>
      <c r="I56" s="18">
        <v>4000</v>
      </c>
      <c r="J56" s="18">
        <v>0.1023</v>
      </c>
      <c r="K56" s="18">
        <v>0.8184</v>
      </c>
      <c r="L56" s="18">
        <v>20</v>
      </c>
      <c r="M56" s="18">
        <v>160</v>
      </c>
    </row>
    <row r="57" s="1" customFormat="1" ht="120" customHeight="1" spans="1:13">
      <c r="A57" s="21" t="s">
        <v>178</v>
      </c>
      <c r="B57" s="59"/>
      <c r="C57" s="18" t="s">
        <v>179</v>
      </c>
      <c r="D57" s="18" t="s">
        <v>180</v>
      </c>
      <c r="E57" s="18" t="s">
        <v>181</v>
      </c>
      <c r="F57" s="18" t="s">
        <v>182</v>
      </c>
      <c r="G57" s="18">
        <v>200</v>
      </c>
      <c r="H57" s="18">
        <v>8</v>
      </c>
      <c r="I57" s="90">
        <f t="shared" ref="I57:I76" si="9">G57*H57</f>
        <v>1600</v>
      </c>
      <c r="J57" s="90">
        <v>0.07</v>
      </c>
      <c r="K57" s="18">
        <f t="shared" si="7"/>
        <v>0.56</v>
      </c>
      <c r="L57" s="90">
        <v>9.08</v>
      </c>
      <c r="M57" s="69">
        <f t="shared" si="8"/>
        <v>72.64</v>
      </c>
    </row>
    <row r="58" s="1" customFormat="1" ht="120" customHeight="1" spans="1:13">
      <c r="A58" s="21"/>
      <c r="B58" s="59"/>
      <c r="C58" s="18" t="s">
        <v>179</v>
      </c>
      <c r="D58" s="18" t="s">
        <v>180</v>
      </c>
      <c r="E58" s="18" t="s">
        <v>181</v>
      </c>
      <c r="F58" s="18" t="s">
        <v>182</v>
      </c>
      <c r="G58" s="18">
        <v>250</v>
      </c>
      <c r="H58" s="18">
        <v>1</v>
      </c>
      <c r="I58" s="90">
        <f t="shared" si="9"/>
        <v>250</v>
      </c>
      <c r="J58" s="90">
        <v>0.07</v>
      </c>
      <c r="K58" s="18">
        <f t="shared" si="7"/>
        <v>0.07</v>
      </c>
      <c r="L58" s="90">
        <v>11.08</v>
      </c>
      <c r="M58" s="69">
        <f t="shared" si="8"/>
        <v>11.08</v>
      </c>
    </row>
    <row r="59" s="1" customFormat="1" ht="120" customHeight="1" spans="1:13">
      <c r="A59" s="21"/>
      <c r="B59" s="59"/>
      <c r="C59" s="18" t="s">
        <v>179</v>
      </c>
      <c r="D59" s="18" t="s">
        <v>180</v>
      </c>
      <c r="E59" s="18" t="s">
        <v>183</v>
      </c>
      <c r="F59" s="18" t="s">
        <v>182</v>
      </c>
      <c r="G59" s="18">
        <v>500</v>
      </c>
      <c r="H59" s="18">
        <v>2</v>
      </c>
      <c r="I59" s="90">
        <f t="shared" si="9"/>
        <v>1000</v>
      </c>
      <c r="J59" s="90">
        <v>0.1</v>
      </c>
      <c r="K59" s="18">
        <f t="shared" si="7"/>
        <v>0.2</v>
      </c>
      <c r="L59" s="90">
        <v>35.35</v>
      </c>
      <c r="M59" s="69">
        <f t="shared" si="8"/>
        <v>70.7</v>
      </c>
    </row>
    <row r="60" s="1" customFormat="1" ht="120" customHeight="1" spans="1:13">
      <c r="A60" s="21"/>
      <c r="B60" s="59"/>
      <c r="C60" s="18" t="s">
        <v>179</v>
      </c>
      <c r="D60" s="18" t="s">
        <v>180</v>
      </c>
      <c r="E60" s="18" t="s">
        <v>183</v>
      </c>
      <c r="F60" s="18" t="s">
        <v>182</v>
      </c>
      <c r="G60" s="18">
        <v>400</v>
      </c>
      <c r="H60" s="18">
        <v>1</v>
      </c>
      <c r="I60" s="90">
        <f t="shared" si="9"/>
        <v>400</v>
      </c>
      <c r="J60" s="90">
        <v>0.07</v>
      </c>
      <c r="K60" s="18">
        <f t="shared" si="7"/>
        <v>0.07</v>
      </c>
      <c r="L60" s="90">
        <v>22.4</v>
      </c>
      <c r="M60" s="69">
        <f t="shared" si="8"/>
        <v>22.4</v>
      </c>
    </row>
    <row r="61" ht="120" customHeight="1" spans="1:13">
      <c r="A61" s="21"/>
      <c r="B61" s="59"/>
      <c r="C61" s="18" t="s">
        <v>179</v>
      </c>
      <c r="D61" s="18" t="s">
        <v>180</v>
      </c>
      <c r="E61" s="18" t="s">
        <v>184</v>
      </c>
      <c r="F61" s="18" t="s">
        <v>182</v>
      </c>
      <c r="G61" s="18">
        <v>350</v>
      </c>
      <c r="H61" s="18">
        <v>1</v>
      </c>
      <c r="I61" s="90">
        <f t="shared" si="9"/>
        <v>350</v>
      </c>
      <c r="J61" s="90">
        <v>0.07</v>
      </c>
      <c r="K61" s="18">
        <f t="shared" si="7"/>
        <v>0.07</v>
      </c>
      <c r="L61" s="90">
        <v>26.5</v>
      </c>
      <c r="M61" s="69">
        <f t="shared" si="8"/>
        <v>26.5</v>
      </c>
    </row>
    <row r="62" ht="120" customHeight="1" spans="1:13">
      <c r="A62" s="21"/>
      <c r="B62" s="59"/>
      <c r="C62" s="18" t="s">
        <v>179</v>
      </c>
      <c r="D62" s="18" t="s">
        <v>180</v>
      </c>
      <c r="E62" s="18" t="s">
        <v>184</v>
      </c>
      <c r="F62" s="18" t="s">
        <v>182</v>
      </c>
      <c r="G62" s="21">
        <v>300</v>
      </c>
      <c r="H62" s="21">
        <v>8</v>
      </c>
      <c r="I62" s="90">
        <f t="shared" si="9"/>
        <v>2400</v>
      </c>
      <c r="J62" s="90">
        <v>0.07</v>
      </c>
      <c r="K62" s="18">
        <f t="shared" si="7"/>
        <v>0.56</v>
      </c>
      <c r="L62" s="90">
        <v>22.4</v>
      </c>
      <c r="M62" s="69">
        <f t="shared" si="8"/>
        <v>179.2</v>
      </c>
    </row>
    <row r="63" ht="120" customHeight="1" spans="1:13">
      <c r="A63" s="21"/>
      <c r="B63" s="59"/>
      <c r="C63" s="18" t="s">
        <v>179</v>
      </c>
      <c r="D63" s="18" t="s">
        <v>180</v>
      </c>
      <c r="E63" s="18" t="s">
        <v>185</v>
      </c>
      <c r="F63" s="18" t="s">
        <v>182</v>
      </c>
      <c r="G63" s="21">
        <v>250</v>
      </c>
      <c r="H63" s="21">
        <v>1</v>
      </c>
      <c r="I63" s="90">
        <f t="shared" si="9"/>
        <v>250</v>
      </c>
      <c r="J63" s="90">
        <v>0.1</v>
      </c>
      <c r="K63" s="18">
        <f t="shared" si="7"/>
        <v>0.1</v>
      </c>
      <c r="L63" s="90">
        <v>33.14</v>
      </c>
      <c r="M63" s="69">
        <f t="shared" si="8"/>
        <v>33.14</v>
      </c>
    </row>
    <row r="64" ht="120" customHeight="1" spans="1:13">
      <c r="A64" s="21"/>
      <c r="B64" s="59"/>
      <c r="C64" s="18" t="s">
        <v>179</v>
      </c>
      <c r="D64" s="18" t="s">
        <v>180</v>
      </c>
      <c r="E64" s="18" t="s">
        <v>185</v>
      </c>
      <c r="F64" s="18" t="s">
        <v>182</v>
      </c>
      <c r="G64" s="21">
        <v>200</v>
      </c>
      <c r="H64" s="21">
        <v>5</v>
      </c>
      <c r="I64" s="90">
        <f t="shared" si="9"/>
        <v>1000</v>
      </c>
      <c r="J64" s="90">
        <v>0.07</v>
      </c>
      <c r="K64" s="18">
        <f t="shared" si="7"/>
        <v>0.35</v>
      </c>
      <c r="L64" s="90">
        <v>26.5</v>
      </c>
      <c r="M64" s="69">
        <f t="shared" si="8"/>
        <v>132.5</v>
      </c>
    </row>
    <row r="65" ht="120" customHeight="1" spans="1:13">
      <c r="A65" s="21"/>
      <c r="B65" s="59"/>
      <c r="C65" s="18" t="s">
        <v>179</v>
      </c>
      <c r="D65" s="18" t="s">
        <v>180</v>
      </c>
      <c r="E65" s="18" t="s">
        <v>186</v>
      </c>
      <c r="F65" s="18" t="s">
        <v>182</v>
      </c>
      <c r="G65" s="21">
        <v>1100</v>
      </c>
      <c r="H65" s="21">
        <v>1</v>
      </c>
      <c r="I65" s="90">
        <f t="shared" si="9"/>
        <v>1100</v>
      </c>
      <c r="J65" s="90">
        <v>0.18</v>
      </c>
      <c r="K65" s="18">
        <f t="shared" si="7"/>
        <v>0.18</v>
      </c>
      <c r="L65" s="90">
        <v>50</v>
      </c>
      <c r="M65" s="69">
        <f t="shared" si="8"/>
        <v>50</v>
      </c>
    </row>
    <row r="66" ht="120" customHeight="1" spans="1:13">
      <c r="A66" s="21"/>
      <c r="B66" s="59"/>
      <c r="C66" s="18" t="s">
        <v>179</v>
      </c>
      <c r="D66" s="18" t="s">
        <v>180</v>
      </c>
      <c r="E66" s="18" t="s">
        <v>187</v>
      </c>
      <c r="F66" s="18" t="s">
        <v>182</v>
      </c>
      <c r="G66" s="92">
        <v>200</v>
      </c>
      <c r="H66" s="21">
        <v>14</v>
      </c>
      <c r="I66" s="90">
        <f t="shared" si="9"/>
        <v>2800</v>
      </c>
      <c r="J66" s="90">
        <v>0.06</v>
      </c>
      <c r="K66" s="18">
        <f t="shared" si="7"/>
        <v>0.84</v>
      </c>
      <c r="L66" s="90">
        <v>17.6</v>
      </c>
      <c r="M66" s="69">
        <f t="shared" si="8"/>
        <v>246.4</v>
      </c>
    </row>
    <row r="67" ht="120" customHeight="1" spans="1:13">
      <c r="A67" s="21"/>
      <c r="B67" s="59"/>
      <c r="C67" s="18" t="s">
        <v>179</v>
      </c>
      <c r="D67" s="18" t="s">
        <v>180</v>
      </c>
      <c r="E67" s="18" t="s">
        <v>188</v>
      </c>
      <c r="F67" s="18" t="s">
        <v>177</v>
      </c>
      <c r="G67" s="92">
        <v>100</v>
      </c>
      <c r="H67" s="21">
        <v>5</v>
      </c>
      <c r="I67" s="90">
        <f t="shared" si="9"/>
        <v>500</v>
      </c>
      <c r="J67" s="90">
        <v>0.04</v>
      </c>
      <c r="K67" s="18">
        <f t="shared" si="7"/>
        <v>0.2</v>
      </c>
      <c r="L67" s="90">
        <v>29</v>
      </c>
      <c r="M67" s="69">
        <f t="shared" si="8"/>
        <v>145</v>
      </c>
    </row>
    <row r="68" ht="120" customHeight="1" spans="1:13">
      <c r="A68" s="21"/>
      <c r="B68" s="59"/>
      <c r="C68" s="18" t="s">
        <v>179</v>
      </c>
      <c r="D68" s="18" t="s">
        <v>180</v>
      </c>
      <c r="E68" s="18" t="s">
        <v>189</v>
      </c>
      <c r="F68" s="18" t="s">
        <v>177</v>
      </c>
      <c r="G68" s="92">
        <v>100</v>
      </c>
      <c r="H68" s="21">
        <v>1</v>
      </c>
      <c r="I68" s="90">
        <f t="shared" si="9"/>
        <v>100</v>
      </c>
      <c r="J68" s="90">
        <v>0.04</v>
      </c>
      <c r="K68" s="18">
        <f t="shared" si="7"/>
        <v>0.04</v>
      </c>
      <c r="L68" s="90">
        <v>16</v>
      </c>
      <c r="M68" s="69">
        <f t="shared" si="8"/>
        <v>16</v>
      </c>
    </row>
    <row r="69" ht="120" customHeight="1" spans="1:13">
      <c r="A69" s="21"/>
      <c r="B69" s="59"/>
      <c r="C69" s="18" t="s">
        <v>179</v>
      </c>
      <c r="D69" s="18" t="s">
        <v>180</v>
      </c>
      <c r="E69" s="18" t="s">
        <v>189</v>
      </c>
      <c r="F69" s="18" t="s">
        <v>177</v>
      </c>
      <c r="G69" s="92">
        <v>200</v>
      </c>
      <c r="H69" s="21">
        <v>3</v>
      </c>
      <c r="I69" s="90">
        <f t="shared" si="9"/>
        <v>600</v>
      </c>
      <c r="J69" s="90">
        <v>0.06</v>
      </c>
      <c r="K69" s="18">
        <f t="shared" si="7"/>
        <v>0.18</v>
      </c>
      <c r="L69" s="90">
        <v>32</v>
      </c>
      <c r="M69" s="69">
        <f t="shared" si="8"/>
        <v>96</v>
      </c>
    </row>
    <row r="70" ht="120" customHeight="1" spans="1:13">
      <c r="A70" s="21"/>
      <c r="B70" s="59"/>
      <c r="C70" s="18" t="s">
        <v>179</v>
      </c>
      <c r="D70" s="18" t="s">
        <v>180</v>
      </c>
      <c r="E70" s="18" t="s">
        <v>190</v>
      </c>
      <c r="F70" s="18" t="s">
        <v>182</v>
      </c>
      <c r="G70" s="92">
        <v>350</v>
      </c>
      <c r="H70" s="21">
        <v>1</v>
      </c>
      <c r="I70" s="90">
        <f t="shared" si="9"/>
        <v>350</v>
      </c>
      <c r="J70" s="90">
        <v>0.15</v>
      </c>
      <c r="K70" s="18">
        <f t="shared" si="7"/>
        <v>0.15</v>
      </c>
      <c r="L70" s="90">
        <v>17.21</v>
      </c>
      <c r="M70" s="69">
        <f t="shared" si="8"/>
        <v>17.21</v>
      </c>
    </row>
    <row r="71" ht="120" customHeight="1" spans="1:13">
      <c r="A71" s="21"/>
      <c r="B71" s="59"/>
      <c r="C71" s="18" t="s">
        <v>179</v>
      </c>
      <c r="D71" s="18" t="s">
        <v>180</v>
      </c>
      <c r="E71" s="18" t="s">
        <v>190</v>
      </c>
      <c r="F71" s="18" t="s">
        <v>182</v>
      </c>
      <c r="G71" s="92">
        <v>300</v>
      </c>
      <c r="H71" s="21">
        <v>5</v>
      </c>
      <c r="I71" s="90">
        <f t="shared" si="9"/>
        <v>1500</v>
      </c>
      <c r="J71" s="90">
        <v>0.15</v>
      </c>
      <c r="K71" s="18">
        <f t="shared" si="7"/>
        <v>0.75</v>
      </c>
      <c r="L71" s="90">
        <v>15.15</v>
      </c>
      <c r="M71" s="69">
        <f t="shared" si="8"/>
        <v>75.75</v>
      </c>
    </row>
    <row r="72" ht="120" customHeight="1" spans="1:13">
      <c r="A72" s="21"/>
      <c r="B72" s="59"/>
      <c r="C72" s="18" t="s">
        <v>179</v>
      </c>
      <c r="D72" s="18" t="s">
        <v>180</v>
      </c>
      <c r="E72" s="18" t="s">
        <v>191</v>
      </c>
      <c r="F72" s="18" t="s">
        <v>182</v>
      </c>
      <c r="G72" s="92">
        <v>200</v>
      </c>
      <c r="H72" s="21">
        <v>1</v>
      </c>
      <c r="I72" s="90">
        <f t="shared" si="9"/>
        <v>200</v>
      </c>
      <c r="J72" s="90">
        <v>0.1</v>
      </c>
      <c r="K72" s="18">
        <f t="shared" si="7"/>
        <v>0.1</v>
      </c>
      <c r="L72" s="90">
        <v>13.1</v>
      </c>
      <c r="M72" s="69">
        <f t="shared" si="8"/>
        <v>13.1</v>
      </c>
    </row>
    <row r="73" ht="120" customHeight="1" spans="1:13">
      <c r="A73" s="21"/>
      <c r="B73" s="59"/>
      <c r="C73" s="18" t="s">
        <v>179</v>
      </c>
      <c r="D73" s="18" t="s">
        <v>180</v>
      </c>
      <c r="E73" s="18" t="s">
        <v>191</v>
      </c>
      <c r="F73" s="18" t="s">
        <v>182</v>
      </c>
      <c r="G73" s="92">
        <v>300</v>
      </c>
      <c r="H73" s="21">
        <v>8</v>
      </c>
      <c r="I73" s="90">
        <f t="shared" si="9"/>
        <v>2400</v>
      </c>
      <c r="J73" s="90">
        <v>0.15</v>
      </c>
      <c r="K73" s="18">
        <f t="shared" si="7"/>
        <v>1.2</v>
      </c>
      <c r="L73" s="90">
        <v>19</v>
      </c>
      <c r="M73" s="69">
        <f t="shared" si="8"/>
        <v>152</v>
      </c>
    </row>
    <row r="74" ht="120" customHeight="1" spans="1:13">
      <c r="A74" s="21"/>
      <c r="B74" s="59"/>
      <c r="C74" s="18" t="s">
        <v>179</v>
      </c>
      <c r="D74" s="18" t="s">
        <v>180</v>
      </c>
      <c r="E74" s="18" t="s">
        <v>192</v>
      </c>
      <c r="F74" s="18" t="s">
        <v>182</v>
      </c>
      <c r="G74" s="92">
        <v>200</v>
      </c>
      <c r="H74" s="21">
        <v>9</v>
      </c>
      <c r="I74" s="90">
        <f t="shared" si="9"/>
        <v>1800</v>
      </c>
      <c r="J74" s="90">
        <v>0.08</v>
      </c>
      <c r="K74" s="18">
        <f t="shared" si="7"/>
        <v>0.72</v>
      </c>
      <c r="L74" s="90">
        <v>21</v>
      </c>
      <c r="M74" s="69">
        <f t="shared" si="8"/>
        <v>189</v>
      </c>
    </row>
    <row r="75" ht="120" customHeight="1" spans="1:13">
      <c r="A75" s="21"/>
      <c r="B75" s="59"/>
      <c r="C75" s="18" t="s">
        <v>179</v>
      </c>
      <c r="D75" s="18" t="s">
        <v>180</v>
      </c>
      <c r="E75" s="18" t="s">
        <v>193</v>
      </c>
      <c r="F75" s="18" t="s">
        <v>182</v>
      </c>
      <c r="G75" s="92">
        <v>750</v>
      </c>
      <c r="H75" s="21">
        <v>1</v>
      </c>
      <c r="I75" s="90">
        <f t="shared" si="9"/>
        <v>750</v>
      </c>
      <c r="J75" s="90">
        <v>0.07</v>
      </c>
      <c r="K75" s="18">
        <f t="shared" si="7"/>
        <v>0.07</v>
      </c>
      <c r="L75" s="90">
        <v>14</v>
      </c>
      <c r="M75" s="69">
        <f t="shared" si="8"/>
        <v>14</v>
      </c>
    </row>
    <row r="76" ht="120" customHeight="1" spans="1:13">
      <c r="A76" s="21"/>
      <c r="B76" s="59"/>
      <c r="C76" s="18" t="s">
        <v>179</v>
      </c>
      <c r="D76" s="18" t="s">
        <v>180</v>
      </c>
      <c r="E76" s="18" t="s">
        <v>193</v>
      </c>
      <c r="F76" s="18" t="s">
        <v>182</v>
      </c>
      <c r="G76" s="92">
        <v>800</v>
      </c>
      <c r="H76" s="21">
        <v>1</v>
      </c>
      <c r="I76" s="90">
        <f t="shared" si="9"/>
        <v>800</v>
      </c>
      <c r="J76" s="90">
        <v>0.07</v>
      </c>
      <c r="K76" s="18">
        <f t="shared" si="7"/>
        <v>0.07</v>
      </c>
      <c r="L76" s="109">
        <v>15</v>
      </c>
      <c r="M76" s="69">
        <f t="shared" si="8"/>
        <v>15</v>
      </c>
    </row>
    <row r="77" ht="120" customHeight="1" spans="1:13">
      <c r="A77" s="2" t="s">
        <v>194</v>
      </c>
      <c r="B77" s="17"/>
      <c r="C77" s="38" t="s">
        <v>195</v>
      </c>
      <c r="D77" s="18" t="s">
        <v>196</v>
      </c>
      <c r="E77" s="18">
        <v>205</v>
      </c>
      <c r="F77" s="38" t="s">
        <v>197</v>
      </c>
      <c r="G77" s="18">
        <v>20</v>
      </c>
      <c r="H77" s="18">
        <v>7</v>
      </c>
      <c r="I77" s="18">
        <f t="shared" ref="I77:I81" si="10">H77*G77</f>
        <v>140</v>
      </c>
      <c r="J77" s="18">
        <v>0.0282</v>
      </c>
      <c r="K77" s="18">
        <f t="shared" ref="K77:K81" si="11">J77*H77</f>
        <v>0.1974</v>
      </c>
      <c r="L77" s="69">
        <v>17.4</v>
      </c>
      <c r="M77" s="69">
        <f t="shared" ref="M77:M83" si="12">L77*H77</f>
        <v>121.8</v>
      </c>
    </row>
    <row r="78" ht="120" customHeight="1" spans="2:13">
      <c r="B78" s="17"/>
      <c r="C78" s="38" t="s">
        <v>195</v>
      </c>
      <c r="D78" s="18" t="s">
        <v>196</v>
      </c>
      <c r="E78" s="18">
        <v>205</v>
      </c>
      <c r="F78" s="92" t="s">
        <v>197</v>
      </c>
      <c r="G78" s="18">
        <v>10</v>
      </c>
      <c r="H78" s="18">
        <v>1</v>
      </c>
      <c r="I78" s="18">
        <f t="shared" si="10"/>
        <v>10</v>
      </c>
      <c r="J78" s="18">
        <v>0.0282</v>
      </c>
      <c r="K78" s="18">
        <f t="shared" si="11"/>
        <v>0.0282</v>
      </c>
      <c r="L78" s="69">
        <v>8.94</v>
      </c>
      <c r="M78" s="69">
        <f t="shared" si="12"/>
        <v>8.94</v>
      </c>
    </row>
    <row r="79" ht="120" customHeight="1" spans="2:13">
      <c r="B79" s="20"/>
      <c r="C79" s="38" t="s">
        <v>198</v>
      </c>
      <c r="D79" s="18" t="s">
        <v>199</v>
      </c>
      <c r="E79" s="18">
        <v>150</v>
      </c>
      <c r="F79" s="93" t="s">
        <v>197</v>
      </c>
      <c r="G79" s="21">
        <v>20</v>
      </c>
      <c r="H79" s="21">
        <v>7</v>
      </c>
      <c r="I79" s="18">
        <f t="shared" si="10"/>
        <v>140</v>
      </c>
      <c r="J79" s="18">
        <v>0.0282</v>
      </c>
      <c r="K79" s="18">
        <f t="shared" si="11"/>
        <v>0.1974</v>
      </c>
      <c r="L79" s="70">
        <v>17.28</v>
      </c>
      <c r="M79" s="69">
        <f t="shared" si="12"/>
        <v>120.96</v>
      </c>
    </row>
    <row r="80" ht="120" customHeight="1" spans="2:13">
      <c r="B80" s="20"/>
      <c r="C80" s="38" t="s">
        <v>198</v>
      </c>
      <c r="D80" s="18" t="s">
        <v>199</v>
      </c>
      <c r="E80" s="18">
        <v>150</v>
      </c>
      <c r="F80" s="93" t="s">
        <v>197</v>
      </c>
      <c r="G80" s="21">
        <v>10</v>
      </c>
      <c r="H80" s="21">
        <v>1</v>
      </c>
      <c r="I80" s="18">
        <f t="shared" si="10"/>
        <v>10</v>
      </c>
      <c r="J80" s="18">
        <v>0.0282</v>
      </c>
      <c r="K80" s="18">
        <f t="shared" si="11"/>
        <v>0.0282</v>
      </c>
      <c r="L80" s="70">
        <v>9.06</v>
      </c>
      <c r="M80" s="69">
        <f t="shared" si="12"/>
        <v>9.06</v>
      </c>
    </row>
    <row r="81" ht="120" customHeight="1" spans="1:13">
      <c r="A81" s="23"/>
      <c r="B81" s="22"/>
      <c r="C81" s="38" t="s">
        <v>200</v>
      </c>
      <c r="D81" s="18" t="s">
        <v>201</v>
      </c>
      <c r="E81" s="18">
        <v>150</v>
      </c>
      <c r="F81" s="93" t="s">
        <v>197</v>
      </c>
      <c r="G81" s="21">
        <v>20</v>
      </c>
      <c r="H81" s="21">
        <v>18</v>
      </c>
      <c r="I81" s="18">
        <f t="shared" si="10"/>
        <v>360</v>
      </c>
      <c r="J81" s="18">
        <v>0.0282</v>
      </c>
      <c r="K81" s="18">
        <f t="shared" si="11"/>
        <v>0.5076</v>
      </c>
      <c r="L81" s="70">
        <v>16.72</v>
      </c>
      <c r="M81" s="69">
        <f t="shared" si="12"/>
        <v>300.96</v>
      </c>
    </row>
    <row r="82" ht="120" customHeight="1" spans="1:13">
      <c r="A82" s="2" t="s">
        <v>202</v>
      </c>
      <c r="B82" s="17"/>
      <c r="C82" s="38" t="s">
        <v>203</v>
      </c>
      <c r="D82" s="18" t="s">
        <v>204</v>
      </c>
      <c r="E82" s="18" t="s">
        <v>205</v>
      </c>
      <c r="F82" s="18" t="s">
        <v>206</v>
      </c>
      <c r="G82" s="18">
        <v>1</v>
      </c>
      <c r="H82" s="18">
        <v>2</v>
      </c>
      <c r="I82" s="18">
        <v>2</v>
      </c>
      <c r="J82" s="18">
        <v>0.0169</v>
      </c>
      <c r="K82" s="18">
        <f>H82*J82</f>
        <v>0.0338</v>
      </c>
      <c r="L82" s="69">
        <v>22.6</v>
      </c>
      <c r="M82" s="69">
        <f t="shared" si="12"/>
        <v>45.2</v>
      </c>
    </row>
    <row r="83" ht="120" customHeight="1" spans="1:13">
      <c r="A83" s="23"/>
      <c r="B83" s="20"/>
      <c r="C83" s="38" t="s">
        <v>203</v>
      </c>
      <c r="D83" s="18" t="s">
        <v>204</v>
      </c>
      <c r="E83" s="18" t="s">
        <v>207</v>
      </c>
      <c r="F83" s="18" t="s">
        <v>206</v>
      </c>
      <c r="G83" s="21">
        <v>1</v>
      </c>
      <c r="H83" s="21">
        <v>2</v>
      </c>
      <c r="I83" s="21">
        <v>2</v>
      </c>
      <c r="J83" s="18">
        <v>0.02808</v>
      </c>
      <c r="K83" s="18">
        <f>H83*J83</f>
        <v>0.05616</v>
      </c>
      <c r="L83" s="70">
        <v>9.86</v>
      </c>
      <c r="M83" s="69">
        <f t="shared" si="12"/>
        <v>19.72</v>
      </c>
    </row>
    <row r="84" ht="120" customHeight="1" spans="1:13">
      <c r="A84" s="23" t="s">
        <v>208</v>
      </c>
      <c r="B84" s="94"/>
      <c r="C84" s="95" t="s">
        <v>209</v>
      </c>
      <c r="D84" s="58" t="s">
        <v>210</v>
      </c>
      <c r="E84" s="58" t="s">
        <v>211</v>
      </c>
      <c r="F84" s="58" t="s">
        <v>212</v>
      </c>
      <c r="G84" s="58">
        <v>1</v>
      </c>
      <c r="H84" s="58">
        <v>1</v>
      </c>
      <c r="I84" s="58">
        <v>1</v>
      </c>
      <c r="J84" s="58">
        <v>1</v>
      </c>
      <c r="K84" s="58">
        <v>1</v>
      </c>
      <c r="L84" s="110">
        <v>210</v>
      </c>
      <c r="M84" s="110">
        <v>210</v>
      </c>
    </row>
    <row r="85" ht="120" customHeight="1" spans="1:13">
      <c r="A85" s="23" t="s">
        <v>213</v>
      </c>
      <c r="B85" s="17"/>
      <c r="C85" s="38" t="s">
        <v>214</v>
      </c>
      <c r="D85" s="18" t="s">
        <v>215</v>
      </c>
      <c r="E85" s="18" t="s">
        <v>216</v>
      </c>
      <c r="F85" s="18" t="s">
        <v>217</v>
      </c>
      <c r="G85" s="18" t="s">
        <v>218</v>
      </c>
      <c r="H85" s="18">
        <v>1</v>
      </c>
      <c r="I85" s="18" t="s">
        <v>218</v>
      </c>
      <c r="J85" s="18">
        <v>0.9</v>
      </c>
      <c r="K85" s="18">
        <v>0.9</v>
      </c>
      <c r="L85" s="73">
        <v>1980</v>
      </c>
      <c r="M85" s="73">
        <v>2000</v>
      </c>
    </row>
    <row r="86" ht="120" customHeight="1" spans="1:13">
      <c r="A86" s="21" t="s">
        <v>35</v>
      </c>
      <c r="B86" s="28"/>
      <c r="C86" s="18" t="s">
        <v>219</v>
      </c>
      <c r="D86" s="18" t="s">
        <v>220</v>
      </c>
      <c r="E86" s="18" t="s">
        <v>221</v>
      </c>
      <c r="F86" s="18" t="s">
        <v>222</v>
      </c>
      <c r="G86" s="18" t="s">
        <v>223</v>
      </c>
      <c r="H86" s="18">
        <v>2</v>
      </c>
      <c r="I86" s="18">
        <v>8</v>
      </c>
      <c r="J86" s="18">
        <v>0.225</v>
      </c>
      <c r="K86" s="18">
        <v>0.45</v>
      </c>
      <c r="L86" s="69">
        <v>16.2</v>
      </c>
      <c r="M86" s="69">
        <v>32.4</v>
      </c>
    </row>
    <row r="87" ht="120" customHeight="1" spans="1:13">
      <c r="A87" s="21"/>
      <c r="B87" s="31"/>
      <c r="C87" s="18" t="s">
        <v>219</v>
      </c>
      <c r="D87" s="18" t="s">
        <v>220</v>
      </c>
      <c r="E87" s="18" t="s">
        <v>221</v>
      </c>
      <c r="F87" s="18" t="s">
        <v>222</v>
      </c>
      <c r="G87" s="21" t="s">
        <v>224</v>
      </c>
      <c r="H87" s="21">
        <v>1</v>
      </c>
      <c r="I87" s="21">
        <v>2</v>
      </c>
      <c r="J87" s="18">
        <v>0.225</v>
      </c>
      <c r="K87" s="18">
        <v>0.225</v>
      </c>
      <c r="L87" s="70">
        <v>8.2</v>
      </c>
      <c r="M87" s="70">
        <v>8.2</v>
      </c>
    </row>
    <row r="88" ht="120" customHeight="1" spans="1:13">
      <c r="A88" s="21"/>
      <c r="B88" s="96"/>
      <c r="C88" s="18" t="s">
        <v>225</v>
      </c>
      <c r="D88" s="18" t="s">
        <v>226</v>
      </c>
      <c r="E88" s="18" t="s">
        <v>227</v>
      </c>
      <c r="F88" s="18" t="s">
        <v>39</v>
      </c>
      <c r="G88" s="19" t="s">
        <v>228</v>
      </c>
      <c r="H88" s="19">
        <v>1</v>
      </c>
      <c r="I88" s="21">
        <v>50</v>
      </c>
      <c r="J88" s="19">
        <v>0.095</v>
      </c>
      <c r="K88" s="19">
        <v>0.095</v>
      </c>
      <c r="L88" s="74">
        <v>18.5</v>
      </c>
      <c r="M88" s="70">
        <v>18.5</v>
      </c>
    </row>
    <row r="89" ht="120" customHeight="1" spans="1:13">
      <c r="A89" s="21"/>
      <c r="B89" s="96"/>
      <c r="C89" s="18" t="s">
        <v>229</v>
      </c>
      <c r="D89" s="18" t="s">
        <v>230</v>
      </c>
      <c r="E89" s="18" t="s">
        <v>231</v>
      </c>
      <c r="F89" s="18" t="s">
        <v>39</v>
      </c>
      <c r="G89" s="19"/>
      <c r="H89" s="19"/>
      <c r="I89" s="21">
        <v>100</v>
      </c>
      <c r="J89" s="19"/>
      <c r="K89" s="19"/>
      <c r="L89" s="111"/>
      <c r="M89" s="70"/>
    </row>
    <row r="90" ht="120" customHeight="1" spans="1:13">
      <c r="A90" s="21"/>
      <c r="B90" s="96"/>
      <c r="C90" s="18" t="s">
        <v>232</v>
      </c>
      <c r="D90" s="18" t="s">
        <v>233</v>
      </c>
      <c r="E90" s="18" t="s">
        <v>234</v>
      </c>
      <c r="F90" s="18" t="s">
        <v>235</v>
      </c>
      <c r="G90" s="18"/>
      <c r="H90" s="18"/>
      <c r="I90" s="18">
        <v>100</v>
      </c>
      <c r="J90" s="18"/>
      <c r="K90" s="18"/>
      <c r="L90" s="73"/>
      <c r="M90" s="70"/>
    </row>
    <row r="91" ht="120" customHeight="1" spans="1:13">
      <c r="A91" s="13" t="s">
        <v>236</v>
      </c>
      <c r="B91" s="97"/>
      <c r="C91" s="18" t="s">
        <v>237</v>
      </c>
      <c r="D91" s="18" t="s">
        <v>238</v>
      </c>
      <c r="E91" s="38" t="s">
        <v>239</v>
      </c>
      <c r="F91" s="18" t="s">
        <v>240</v>
      </c>
      <c r="G91" s="18">
        <v>20</v>
      </c>
      <c r="H91" s="18">
        <v>2</v>
      </c>
      <c r="I91" s="18">
        <v>40</v>
      </c>
      <c r="J91" s="38" t="s">
        <v>241</v>
      </c>
      <c r="K91" s="18">
        <v>0.1</v>
      </c>
      <c r="L91" s="69">
        <v>23</v>
      </c>
      <c r="M91" s="69">
        <v>46</v>
      </c>
    </row>
    <row r="92" ht="120" customHeight="1" spans="1:13">
      <c r="A92" s="13"/>
      <c r="B92" s="97"/>
      <c r="C92" s="18" t="s">
        <v>242</v>
      </c>
      <c r="D92" s="18" t="s">
        <v>243</v>
      </c>
      <c r="E92" s="38" t="s">
        <v>244</v>
      </c>
      <c r="F92" s="18" t="s">
        <v>240</v>
      </c>
      <c r="G92" s="21">
        <v>1</v>
      </c>
      <c r="H92" s="21">
        <v>2</v>
      </c>
      <c r="I92" s="21">
        <v>2</v>
      </c>
      <c r="J92" s="18" t="s">
        <v>245</v>
      </c>
      <c r="K92" s="18">
        <v>0.04</v>
      </c>
      <c r="L92" s="70">
        <v>11</v>
      </c>
      <c r="M92" s="70">
        <v>22</v>
      </c>
    </row>
    <row r="93" ht="120" customHeight="1" spans="1:13">
      <c r="A93" s="13"/>
      <c r="B93" s="96"/>
      <c r="C93" s="18" t="s">
        <v>246</v>
      </c>
      <c r="D93" s="18" t="s">
        <v>247</v>
      </c>
      <c r="E93" s="38" t="s">
        <v>248</v>
      </c>
      <c r="F93" s="18" t="s">
        <v>240</v>
      </c>
      <c r="G93" s="21">
        <v>1</v>
      </c>
      <c r="H93" s="21">
        <v>2</v>
      </c>
      <c r="I93" s="21">
        <v>2</v>
      </c>
      <c r="J93" s="18" t="s">
        <v>249</v>
      </c>
      <c r="K93" s="18">
        <v>0.04</v>
      </c>
      <c r="L93" s="70">
        <v>8</v>
      </c>
      <c r="M93" s="70">
        <v>16</v>
      </c>
    </row>
    <row r="94" ht="120" customHeight="1" spans="1:13">
      <c r="A94" s="2" t="s">
        <v>250</v>
      </c>
      <c r="B94" s="17"/>
      <c r="C94" s="98" t="s">
        <v>251</v>
      </c>
      <c r="D94" s="18" t="s">
        <v>252</v>
      </c>
      <c r="E94" s="98" t="s">
        <v>253</v>
      </c>
      <c r="F94" s="98" t="s">
        <v>254</v>
      </c>
      <c r="G94" s="98">
        <v>1</v>
      </c>
      <c r="H94" s="19">
        <v>1</v>
      </c>
      <c r="I94" s="98">
        <v>1</v>
      </c>
      <c r="J94" s="19">
        <v>0.05</v>
      </c>
      <c r="K94" s="19">
        <v>0.05</v>
      </c>
      <c r="L94" s="68">
        <v>9.9</v>
      </c>
      <c r="M94" s="68">
        <v>9.9</v>
      </c>
    </row>
    <row r="95" ht="120" customHeight="1" spans="2:13">
      <c r="B95" s="20"/>
      <c r="C95" s="98" t="s">
        <v>255</v>
      </c>
      <c r="D95" s="18" t="s">
        <v>256</v>
      </c>
      <c r="E95" s="98" t="s">
        <v>257</v>
      </c>
      <c r="F95" s="98" t="s">
        <v>258</v>
      </c>
      <c r="G95" s="98">
        <v>1</v>
      </c>
      <c r="H95" s="19"/>
      <c r="I95" s="98">
        <v>1</v>
      </c>
      <c r="J95" s="19"/>
      <c r="K95" s="19"/>
      <c r="L95" s="68"/>
      <c r="M95" s="68"/>
    </row>
    <row r="96" ht="120" customHeight="1" spans="2:13">
      <c r="B96" s="22"/>
      <c r="C96" s="98" t="s">
        <v>259</v>
      </c>
      <c r="D96" s="18" t="s">
        <v>260</v>
      </c>
      <c r="E96" s="98" t="s">
        <v>261</v>
      </c>
      <c r="F96" s="98" t="s">
        <v>258</v>
      </c>
      <c r="G96" s="98">
        <v>1</v>
      </c>
      <c r="H96" s="19"/>
      <c r="I96" s="98">
        <v>1</v>
      </c>
      <c r="J96" s="19"/>
      <c r="K96" s="19"/>
      <c r="L96" s="68"/>
      <c r="M96" s="68"/>
    </row>
    <row r="97" ht="120" customHeight="1" spans="2:13">
      <c r="B97" s="22"/>
      <c r="C97" s="98" t="s">
        <v>262</v>
      </c>
      <c r="D97" s="18" t="s">
        <v>263</v>
      </c>
      <c r="E97" s="98" t="s">
        <v>264</v>
      </c>
      <c r="F97" s="98" t="s">
        <v>254</v>
      </c>
      <c r="G97" s="98">
        <v>1</v>
      </c>
      <c r="H97" s="19"/>
      <c r="I97" s="98">
        <v>1</v>
      </c>
      <c r="J97" s="19"/>
      <c r="K97" s="19"/>
      <c r="L97" s="68"/>
      <c r="M97" s="68"/>
    </row>
    <row r="98" ht="120" customHeight="1" spans="2:13">
      <c r="B98" s="22"/>
      <c r="C98" s="98" t="s">
        <v>265</v>
      </c>
      <c r="D98" s="18" t="s">
        <v>266</v>
      </c>
      <c r="E98" s="98" t="s">
        <v>267</v>
      </c>
      <c r="F98" s="98" t="s">
        <v>258</v>
      </c>
      <c r="G98" s="98">
        <v>1</v>
      </c>
      <c r="H98" s="19"/>
      <c r="I98" s="98">
        <v>1</v>
      </c>
      <c r="J98" s="19"/>
      <c r="K98" s="19"/>
      <c r="L98" s="68"/>
      <c r="M98" s="68"/>
    </row>
    <row r="99" ht="120" customHeight="1" spans="1:13">
      <c r="A99" s="23"/>
      <c r="B99" s="22"/>
      <c r="C99" s="99" t="s">
        <v>268</v>
      </c>
      <c r="D99" s="18" t="s">
        <v>269</v>
      </c>
      <c r="E99" s="99" t="s">
        <v>270</v>
      </c>
      <c r="F99" s="99" t="s">
        <v>258</v>
      </c>
      <c r="G99" s="100">
        <v>1</v>
      </c>
      <c r="H99" s="18"/>
      <c r="I99" s="100">
        <v>1</v>
      </c>
      <c r="J99" s="18"/>
      <c r="K99" s="18"/>
      <c r="L99" s="69"/>
      <c r="M99" s="69"/>
    </row>
    <row r="100" ht="120" customHeight="1" spans="1:13">
      <c r="A100" s="2" t="s">
        <v>271</v>
      </c>
      <c r="B100" s="17"/>
      <c r="C100" s="38" t="s">
        <v>272</v>
      </c>
      <c r="D100" s="18" t="s">
        <v>273</v>
      </c>
      <c r="E100" s="18" t="s">
        <v>274</v>
      </c>
      <c r="F100" s="18" t="s">
        <v>101</v>
      </c>
      <c r="G100" s="18">
        <v>16</v>
      </c>
      <c r="H100" s="18">
        <v>9</v>
      </c>
      <c r="I100" s="18">
        <v>144</v>
      </c>
      <c r="J100" s="18">
        <v>0.12</v>
      </c>
      <c r="K100" s="18">
        <v>1.08</v>
      </c>
      <c r="L100" s="70">
        <v>16</v>
      </c>
      <c r="M100" s="70">
        <v>144</v>
      </c>
    </row>
    <row r="101" ht="120" customHeight="1" spans="2:13">
      <c r="B101" s="17"/>
      <c r="C101" s="38" t="s">
        <v>272</v>
      </c>
      <c r="D101" s="18" t="s">
        <v>273</v>
      </c>
      <c r="E101" s="18" t="s">
        <v>275</v>
      </c>
      <c r="F101" s="18" t="s">
        <v>101</v>
      </c>
      <c r="G101" s="18">
        <v>16</v>
      </c>
      <c r="H101" s="18">
        <v>4</v>
      </c>
      <c r="I101" s="18">
        <v>64</v>
      </c>
      <c r="J101" s="18">
        <v>0.12</v>
      </c>
      <c r="K101" s="18">
        <v>0.48</v>
      </c>
      <c r="L101" s="70">
        <v>15</v>
      </c>
      <c r="M101" s="70">
        <v>60</v>
      </c>
    </row>
    <row r="102" ht="120" customHeight="1" spans="1:13">
      <c r="A102" s="23"/>
      <c r="B102" s="22"/>
      <c r="C102" s="38" t="s">
        <v>272</v>
      </c>
      <c r="D102" s="18" t="s">
        <v>273</v>
      </c>
      <c r="E102" s="18" t="s">
        <v>276</v>
      </c>
      <c r="F102" s="18" t="s">
        <v>101</v>
      </c>
      <c r="G102" s="21">
        <v>24</v>
      </c>
      <c r="H102" s="21">
        <v>11</v>
      </c>
      <c r="I102" s="21">
        <v>264</v>
      </c>
      <c r="J102" s="18">
        <v>0.11</v>
      </c>
      <c r="K102" s="18">
        <v>1.21</v>
      </c>
      <c r="L102" s="70">
        <v>16</v>
      </c>
      <c r="M102" s="70">
        <v>176</v>
      </c>
    </row>
    <row r="103" ht="120" customHeight="1" spans="1:13">
      <c r="A103" s="2" t="s">
        <v>277</v>
      </c>
      <c r="B103" s="17"/>
      <c r="C103" s="18" t="s">
        <v>278</v>
      </c>
      <c r="D103" s="18" t="s">
        <v>279</v>
      </c>
      <c r="E103" s="178" t="s">
        <v>68</v>
      </c>
      <c r="F103" s="18" t="s">
        <v>280</v>
      </c>
      <c r="G103" s="18">
        <v>75</v>
      </c>
      <c r="H103" s="19">
        <v>1</v>
      </c>
      <c r="I103" s="19">
        <v>175</v>
      </c>
      <c r="J103" s="19">
        <v>0.048</v>
      </c>
      <c r="K103" s="19">
        <v>0.048</v>
      </c>
      <c r="L103" s="68">
        <v>7</v>
      </c>
      <c r="M103" s="68">
        <v>7</v>
      </c>
    </row>
    <row r="104" ht="120" customHeight="1" spans="2:13">
      <c r="B104" s="20"/>
      <c r="C104" s="18" t="s">
        <v>278</v>
      </c>
      <c r="D104" s="18" t="s">
        <v>279</v>
      </c>
      <c r="E104" s="18"/>
      <c r="F104" s="18" t="s">
        <v>280</v>
      </c>
      <c r="G104" s="21">
        <v>100</v>
      </c>
      <c r="H104" s="18"/>
      <c r="I104" s="18"/>
      <c r="J104" s="18"/>
      <c r="K104" s="18"/>
      <c r="L104" s="69"/>
      <c r="M104" s="69"/>
    </row>
    <row r="105" ht="120" customHeight="1" spans="2:13">
      <c r="B105" s="22"/>
      <c r="C105" s="38" t="s">
        <v>281</v>
      </c>
      <c r="D105" s="18" t="s">
        <v>282</v>
      </c>
      <c r="E105" s="177" t="s">
        <v>76</v>
      </c>
      <c r="F105" s="18" t="s">
        <v>101</v>
      </c>
      <c r="G105" s="21">
        <v>100</v>
      </c>
      <c r="H105" s="21">
        <v>1</v>
      </c>
      <c r="I105" s="21">
        <v>100</v>
      </c>
      <c r="J105" s="18">
        <v>0.024</v>
      </c>
      <c r="K105" s="18">
        <v>0.024</v>
      </c>
      <c r="L105" s="70">
        <v>8</v>
      </c>
      <c r="M105" s="70">
        <v>8</v>
      </c>
    </row>
    <row r="106" ht="120" customHeight="1" spans="2:13">
      <c r="B106" s="22"/>
      <c r="C106" s="38" t="s">
        <v>283</v>
      </c>
      <c r="D106" s="18" t="s">
        <v>284</v>
      </c>
      <c r="E106" s="177" t="s">
        <v>80</v>
      </c>
      <c r="F106" s="18" t="s">
        <v>101</v>
      </c>
      <c r="G106" s="21">
        <v>50</v>
      </c>
      <c r="H106" s="21">
        <v>1</v>
      </c>
      <c r="I106" s="21">
        <v>50</v>
      </c>
      <c r="J106" s="18">
        <v>0.08</v>
      </c>
      <c r="K106" s="18">
        <v>0.08</v>
      </c>
      <c r="L106" s="70">
        <v>22</v>
      </c>
      <c r="M106" s="70">
        <v>22</v>
      </c>
    </row>
    <row r="107" ht="120" customHeight="1" spans="2:13">
      <c r="B107" s="22"/>
      <c r="C107" s="38" t="s">
        <v>283</v>
      </c>
      <c r="D107" s="18" t="s">
        <v>284</v>
      </c>
      <c r="E107" s="177" t="s">
        <v>84</v>
      </c>
      <c r="F107" s="18" t="s">
        <v>101</v>
      </c>
      <c r="G107" s="21">
        <v>50</v>
      </c>
      <c r="H107" s="21">
        <v>1</v>
      </c>
      <c r="I107" s="21">
        <v>50</v>
      </c>
      <c r="J107" s="18">
        <v>0.08</v>
      </c>
      <c r="K107" s="18">
        <v>0.08</v>
      </c>
      <c r="L107" s="70">
        <v>22</v>
      </c>
      <c r="M107" s="70">
        <v>22</v>
      </c>
    </row>
    <row r="108" ht="120" customHeight="1" spans="2:13">
      <c r="B108" s="40"/>
      <c r="C108" s="38" t="s">
        <v>283</v>
      </c>
      <c r="D108" s="18" t="s">
        <v>284</v>
      </c>
      <c r="E108" s="177" t="s">
        <v>88</v>
      </c>
      <c r="F108" s="18" t="s">
        <v>101</v>
      </c>
      <c r="G108" s="21">
        <v>50</v>
      </c>
      <c r="H108" s="21">
        <v>1</v>
      </c>
      <c r="I108" s="21">
        <v>50</v>
      </c>
      <c r="J108" s="18">
        <v>0.08</v>
      </c>
      <c r="K108" s="18">
        <v>0.08</v>
      </c>
      <c r="L108" s="70">
        <v>22</v>
      </c>
      <c r="M108" s="70">
        <v>22</v>
      </c>
    </row>
    <row r="109" ht="120" customHeight="1" spans="2:13">
      <c r="B109" s="41"/>
      <c r="C109" s="38" t="s">
        <v>283</v>
      </c>
      <c r="D109" s="18" t="s">
        <v>284</v>
      </c>
      <c r="E109" s="177" t="s">
        <v>92</v>
      </c>
      <c r="F109" s="18" t="s">
        <v>101</v>
      </c>
      <c r="G109" s="21">
        <v>50</v>
      </c>
      <c r="H109" s="21">
        <v>1</v>
      </c>
      <c r="I109" s="21">
        <v>50</v>
      </c>
      <c r="J109" s="18">
        <v>0.08</v>
      </c>
      <c r="K109" s="18">
        <v>0.08</v>
      </c>
      <c r="L109" s="70">
        <v>22</v>
      </c>
      <c r="M109" s="70">
        <v>22</v>
      </c>
    </row>
    <row r="110" ht="120" customHeight="1" spans="2:13">
      <c r="B110" s="41"/>
      <c r="C110" s="38" t="s">
        <v>283</v>
      </c>
      <c r="D110" s="18" t="s">
        <v>284</v>
      </c>
      <c r="E110" s="177" t="s">
        <v>96</v>
      </c>
      <c r="F110" s="18" t="s">
        <v>101</v>
      </c>
      <c r="G110" s="21">
        <v>50</v>
      </c>
      <c r="H110" s="21">
        <v>1</v>
      </c>
      <c r="I110" s="21">
        <v>50</v>
      </c>
      <c r="J110" s="18">
        <v>0.08</v>
      </c>
      <c r="K110" s="18">
        <v>0.08</v>
      </c>
      <c r="L110" s="70">
        <v>22</v>
      </c>
      <c r="M110" s="70">
        <v>22</v>
      </c>
    </row>
    <row r="111" ht="120" customHeight="1" spans="2:13">
      <c r="B111" s="17"/>
      <c r="C111" s="18" t="s">
        <v>285</v>
      </c>
      <c r="D111" s="18" t="s">
        <v>286</v>
      </c>
      <c r="E111" s="101">
        <v>9</v>
      </c>
      <c r="F111" s="18" t="s">
        <v>280</v>
      </c>
      <c r="G111" s="18">
        <v>150</v>
      </c>
      <c r="H111" s="19">
        <v>1</v>
      </c>
      <c r="I111" s="19">
        <v>150</v>
      </c>
      <c r="J111" s="19">
        <v>0.1</v>
      </c>
      <c r="K111" s="19">
        <v>0.1</v>
      </c>
      <c r="L111" s="68">
        <v>15</v>
      </c>
      <c r="M111" s="68">
        <v>15</v>
      </c>
    </row>
    <row r="112" ht="120" customHeight="1" spans="2:13">
      <c r="B112" s="22"/>
      <c r="C112" s="38" t="s">
        <v>285</v>
      </c>
      <c r="D112" s="18" t="s">
        <v>286</v>
      </c>
      <c r="E112" s="18">
        <v>10</v>
      </c>
      <c r="F112" s="18" t="s">
        <v>101</v>
      </c>
      <c r="G112" s="21">
        <v>100</v>
      </c>
      <c r="H112" s="21">
        <v>1</v>
      </c>
      <c r="I112" s="21">
        <v>100</v>
      </c>
      <c r="J112" s="21">
        <v>0.07</v>
      </c>
      <c r="K112" s="21">
        <v>0.07</v>
      </c>
      <c r="L112" s="70">
        <v>13</v>
      </c>
      <c r="M112" s="70">
        <v>13</v>
      </c>
    </row>
    <row r="113" ht="120" customHeight="1" spans="1:13">
      <c r="A113" s="23"/>
      <c r="B113" s="22"/>
      <c r="C113" s="18" t="s">
        <v>287</v>
      </c>
      <c r="D113" s="18" t="s">
        <v>288</v>
      </c>
      <c r="E113" s="18">
        <v>11</v>
      </c>
      <c r="F113" s="18" t="s">
        <v>289</v>
      </c>
      <c r="G113" s="21">
        <v>140</v>
      </c>
      <c r="H113" s="21">
        <v>1</v>
      </c>
      <c r="I113" s="21">
        <v>140</v>
      </c>
      <c r="J113" s="18">
        <v>0.024</v>
      </c>
      <c r="K113" s="18">
        <v>0.08</v>
      </c>
      <c r="L113" s="70">
        <v>13</v>
      </c>
      <c r="M113" s="70">
        <v>13</v>
      </c>
    </row>
    <row r="114" ht="120" customHeight="1" spans="1:13">
      <c r="A114" s="23" t="s">
        <v>290</v>
      </c>
      <c r="B114" s="102"/>
      <c r="C114" s="18" t="s">
        <v>291</v>
      </c>
      <c r="D114" s="18" t="s">
        <v>292</v>
      </c>
      <c r="E114" s="38" t="s">
        <v>293</v>
      </c>
      <c r="F114" s="18" t="s">
        <v>109</v>
      </c>
      <c r="G114" s="18">
        <v>1</v>
      </c>
      <c r="H114" s="18">
        <v>1</v>
      </c>
      <c r="I114" s="18">
        <v>1</v>
      </c>
      <c r="J114" s="112">
        <v>0.201687</v>
      </c>
      <c r="K114" s="112">
        <v>0.201687</v>
      </c>
      <c r="L114" s="69">
        <v>65</v>
      </c>
      <c r="M114" s="69">
        <v>65</v>
      </c>
    </row>
    <row r="115" ht="120" customHeight="1" spans="1:13">
      <c r="A115" s="23" t="s">
        <v>294</v>
      </c>
      <c r="B115" s="17"/>
      <c r="C115" s="18" t="s">
        <v>295</v>
      </c>
      <c r="D115" s="18" t="s">
        <v>296</v>
      </c>
      <c r="E115" s="18" t="s">
        <v>297</v>
      </c>
      <c r="F115" s="18" t="s">
        <v>85</v>
      </c>
      <c r="G115" s="18">
        <v>1</v>
      </c>
      <c r="H115" s="18">
        <v>1</v>
      </c>
      <c r="I115" s="18">
        <v>1</v>
      </c>
      <c r="J115" s="18">
        <v>0.3</v>
      </c>
      <c r="K115" s="18">
        <v>0.3</v>
      </c>
      <c r="L115" s="69">
        <v>70</v>
      </c>
      <c r="M115" s="69">
        <v>70</v>
      </c>
    </row>
    <row r="116" ht="120" customHeight="1" spans="1:13">
      <c r="A116" s="2" t="s">
        <v>298</v>
      </c>
      <c r="B116" s="17"/>
      <c r="C116" s="18" t="s">
        <v>299</v>
      </c>
      <c r="D116" s="18" t="s">
        <v>300</v>
      </c>
      <c r="E116" s="18" t="s">
        <v>301</v>
      </c>
      <c r="F116" s="18" t="s">
        <v>302</v>
      </c>
      <c r="G116" s="18">
        <v>1</v>
      </c>
      <c r="H116" s="18">
        <v>1</v>
      </c>
      <c r="I116" s="18">
        <v>1</v>
      </c>
      <c r="J116" s="18">
        <v>0.282</v>
      </c>
      <c r="K116" s="18">
        <v>0.282</v>
      </c>
      <c r="L116" s="113">
        <v>61.3</v>
      </c>
      <c r="M116" s="113">
        <v>61.3</v>
      </c>
    </row>
    <row r="117" ht="120" customHeight="1" spans="2:13">
      <c r="B117" s="20"/>
      <c r="C117" s="103" t="s">
        <v>299</v>
      </c>
      <c r="D117" s="18" t="s">
        <v>303</v>
      </c>
      <c r="E117" s="18" t="s">
        <v>304</v>
      </c>
      <c r="F117" s="18" t="s">
        <v>302</v>
      </c>
      <c r="G117" s="21">
        <v>1</v>
      </c>
      <c r="H117" s="21">
        <v>1</v>
      </c>
      <c r="I117" s="21">
        <v>1</v>
      </c>
      <c r="J117" s="18">
        <v>0.159</v>
      </c>
      <c r="K117" s="18">
        <v>0.159</v>
      </c>
      <c r="L117" s="113">
        <v>41</v>
      </c>
      <c r="M117" s="113">
        <v>41</v>
      </c>
    </row>
    <row r="118" ht="120" customHeight="1" spans="2:13">
      <c r="B118" s="22"/>
      <c r="C118" s="103" t="s">
        <v>299</v>
      </c>
      <c r="D118" s="18" t="s">
        <v>305</v>
      </c>
      <c r="E118" s="18" t="s">
        <v>306</v>
      </c>
      <c r="F118" s="18" t="s">
        <v>302</v>
      </c>
      <c r="G118" s="21">
        <v>1</v>
      </c>
      <c r="H118" s="21">
        <v>1</v>
      </c>
      <c r="I118" s="21">
        <v>1</v>
      </c>
      <c r="J118" s="18">
        <v>0.282</v>
      </c>
      <c r="K118" s="18">
        <v>0.282</v>
      </c>
      <c r="L118" s="114">
        <v>41.1</v>
      </c>
      <c r="M118" s="114">
        <v>41.1</v>
      </c>
    </row>
    <row r="119" ht="120" customHeight="1" spans="2:13">
      <c r="B119" s="22"/>
      <c r="C119" s="18" t="s">
        <v>307</v>
      </c>
      <c r="D119" s="18" t="s">
        <v>308</v>
      </c>
      <c r="E119" s="18" t="s">
        <v>309</v>
      </c>
      <c r="F119" s="18" t="s">
        <v>302</v>
      </c>
      <c r="G119" s="21">
        <v>3</v>
      </c>
      <c r="H119" s="21">
        <v>3</v>
      </c>
      <c r="I119" s="21">
        <v>3</v>
      </c>
      <c r="J119" s="18">
        <v>0.06</v>
      </c>
      <c r="K119" s="18">
        <f>J119*I119</f>
        <v>0.18</v>
      </c>
      <c r="L119" s="70">
        <v>10</v>
      </c>
      <c r="M119" s="70">
        <v>30</v>
      </c>
    </row>
    <row r="120" ht="120" customHeight="1" spans="1:13">
      <c r="A120" s="23"/>
      <c r="B120" s="22"/>
      <c r="C120" s="70" t="s">
        <v>307</v>
      </c>
      <c r="D120" s="70" t="s">
        <v>310</v>
      </c>
      <c r="E120" s="70" t="s">
        <v>311</v>
      </c>
      <c r="F120" s="70" t="s">
        <v>302</v>
      </c>
      <c r="G120" s="70">
        <v>1</v>
      </c>
      <c r="H120" s="70">
        <v>1</v>
      </c>
      <c r="I120" s="70">
        <v>1</v>
      </c>
      <c r="J120" s="70">
        <v>0.015</v>
      </c>
      <c r="K120" s="70">
        <v>0.015</v>
      </c>
      <c r="L120" s="70">
        <v>2</v>
      </c>
      <c r="M120" s="70">
        <v>2</v>
      </c>
    </row>
    <row r="121" ht="120" customHeight="1" spans="1:13">
      <c r="A121" s="104" t="s">
        <v>312</v>
      </c>
      <c r="B121" s="17"/>
      <c r="C121" s="18" t="s">
        <v>313</v>
      </c>
      <c r="D121" s="18" t="s">
        <v>314</v>
      </c>
      <c r="E121" s="18" t="s">
        <v>315</v>
      </c>
      <c r="F121" s="18" t="s">
        <v>316</v>
      </c>
      <c r="G121" s="18">
        <v>60</v>
      </c>
      <c r="H121" s="18">
        <v>6</v>
      </c>
      <c r="I121" s="18">
        <v>360</v>
      </c>
      <c r="J121" s="18" t="s">
        <v>317</v>
      </c>
      <c r="K121" s="18">
        <v>0.9</v>
      </c>
      <c r="L121" s="69">
        <v>9.7</v>
      </c>
      <c r="M121" s="69">
        <f t="shared" ref="M121:M124" si="13">H121*L121</f>
        <v>58.2</v>
      </c>
    </row>
    <row r="122" ht="120" customHeight="1" spans="1:13">
      <c r="A122" s="105"/>
      <c r="B122" s="106"/>
      <c r="C122" s="19" t="s">
        <v>318</v>
      </c>
      <c r="D122" s="19" t="s">
        <v>319</v>
      </c>
      <c r="E122" s="19" t="s">
        <v>320</v>
      </c>
      <c r="F122" s="19" t="s">
        <v>321</v>
      </c>
      <c r="G122" s="21">
        <v>20</v>
      </c>
      <c r="H122" s="21">
        <v>2</v>
      </c>
      <c r="I122" s="21">
        <v>40</v>
      </c>
      <c r="J122" s="18" t="s">
        <v>322</v>
      </c>
      <c r="K122" s="18">
        <v>0.153</v>
      </c>
      <c r="L122" s="70">
        <v>16.6</v>
      </c>
      <c r="M122" s="69">
        <f t="shared" si="13"/>
        <v>33.2</v>
      </c>
    </row>
    <row r="123" ht="120" customHeight="1" spans="1:13">
      <c r="A123" s="105"/>
      <c r="B123" s="107"/>
      <c r="C123" s="18"/>
      <c r="D123" s="18"/>
      <c r="E123" s="18"/>
      <c r="F123" s="18"/>
      <c r="G123" s="21">
        <v>10</v>
      </c>
      <c r="H123" s="21">
        <v>1</v>
      </c>
      <c r="I123" s="21">
        <v>10</v>
      </c>
      <c r="J123" s="18" t="s">
        <v>323</v>
      </c>
      <c r="K123" s="18">
        <v>0.056</v>
      </c>
      <c r="L123" s="70">
        <v>9.2</v>
      </c>
      <c r="M123" s="69">
        <f t="shared" si="13"/>
        <v>9.2</v>
      </c>
    </row>
    <row r="124" ht="120" customHeight="1" spans="1:13">
      <c r="A124" s="105"/>
      <c r="B124" s="22"/>
      <c r="C124" s="18" t="s">
        <v>324</v>
      </c>
      <c r="D124" s="18" t="s">
        <v>325</v>
      </c>
      <c r="E124" s="18" t="s">
        <v>326</v>
      </c>
      <c r="F124" s="18" t="s">
        <v>177</v>
      </c>
      <c r="G124" s="21">
        <v>500</v>
      </c>
      <c r="H124" s="35">
        <v>1</v>
      </c>
      <c r="I124" s="21">
        <v>500</v>
      </c>
      <c r="J124" s="35" t="s">
        <v>327</v>
      </c>
      <c r="K124" s="19">
        <v>0.168</v>
      </c>
      <c r="L124" s="74">
        <v>16.9</v>
      </c>
      <c r="M124" s="68">
        <f t="shared" si="13"/>
        <v>16.9</v>
      </c>
    </row>
    <row r="125" ht="120" customHeight="1" spans="1:13">
      <c r="A125" s="105"/>
      <c r="B125" s="40"/>
      <c r="C125" s="19" t="s">
        <v>324</v>
      </c>
      <c r="D125" s="19" t="s">
        <v>325</v>
      </c>
      <c r="E125" s="19" t="s">
        <v>328</v>
      </c>
      <c r="F125" s="19" t="s">
        <v>177</v>
      </c>
      <c r="G125" s="21">
        <v>100</v>
      </c>
      <c r="H125" s="18"/>
      <c r="I125" s="21">
        <v>100</v>
      </c>
      <c r="J125" s="18"/>
      <c r="K125" s="18"/>
      <c r="L125" s="73"/>
      <c r="M125" s="69"/>
    </row>
    <row r="126" ht="120" customHeight="1" spans="1:13">
      <c r="A126" s="105"/>
      <c r="B126" s="108"/>
      <c r="C126" s="18"/>
      <c r="D126" s="18"/>
      <c r="E126" s="18"/>
      <c r="F126" s="18"/>
      <c r="G126" s="21">
        <v>400</v>
      </c>
      <c r="H126" s="35">
        <v>1</v>
      </c>
      <c r="I126" s="21">
        <v>400</v>
      </c>
      <c r="J126" s="19" t="s">
        <v>327</v>
      </c>
      <c r="K126" s="19">
        <v>0.168</v>
      </c>
      <c r="L126" s="74">
        <v>14.6</v>
      </c>
      <c r="M126" s="68">
        <f t="shared" ref="M126:M131" si="14">H126*L126</f>
        <v>14.6</v>
      </c>
    </row>
    <row r="127" ht="120" customHeight="1" spans="1:13">
      <c r="A127" s="105"/>
      <c r="B127" s="40"/>
      <c r="C127" s="19" t="s">
        <v>324</v>
      </c>
      <c r="D127" s="19" t="s">
        <v>325</v>
      </c>
      <c r="E127" s="19" t="s">
        <v>329</v>
      </c>
      <c r="F127" s="19" t="s">
        <v>177</v>
      </c>
      <c r="G127" s="21">
        <v>200</v>
      </c>
      <c r="H127" s="18"/>
      <c r="I127" s="21">
        <v>200</v>
      </c>
      <c r="J127" s="18"/>
      <c r="K127" s="18"/>
      <c r="L127" s="73"/>
      <c r="M127" s="69"/>
    </row>
    <row r="128" ht="120" customHeight="1" spans="1:13">
      <c r="A128" s="105"/>
      <c r="B128" s="108"/>
      <c r="C128" s="18"/>
      <c r="D128" s="18"/>
      <c r="E128" s="18"/>
      <c r="F128" s="18"/>
      <c r="G128" s="21">
        <v>800</v>
      </c>
      <c r="H128" s="21">
        <v>1</v>
      </c>
      <c r="I128" s="21">
        <v>800</v>
      </c>
      <c r="J128" s="18" t="s">
        <v>327</v>
      </c>
      <c r="K128" s="18">
        <v>0.168</v>
      </c>
      <c r="L128" s="70">
        <v>21</v>
      </c>
      <c r="M128" s="69">
        <f t="shared" si="14"/>
        <v>21</v>
      </c>
    </row>
    <row r="129" ht="120" customHeight="1" spans="1:13">
      <c r="A129" s="105"/>
      <c r="B129" s="22"/>
      <c r="C129" s="18" t="s">
        <v>330</v>
      </c>
      <c r="D129" s="18" t="s">
        <v>331</v>
      </c>
      <c r="E129" s="18" t="s">
        <v>332</v>
      </c>
      <c r="F129" s="18" t="s">
        <v>152</v>
      </c>
      <c r="G129" s="21">
        <v>500</v>
      </c>
      <c r="H129" s="21">
        <v>1</v>
      </c>
      <c r="I129" s="21">
        <v>500</v>
      </c>
      <c r="J129" s="18" t="s">
        <v>333</v>
      </c>
      <c r="K129" s="18">
        <v>0.084</v>
      </c>
      <c r="L129" s="70">
        <v>20.9</v>
      </c>
      <c r="M129" s="69">
        <f t="shared" si="14"/>
        <v>20.9</v>
      </c>
    </row>
    <row r="130" ht="120" customHeight="1" spans="1:13">
      <c r="A130" s="105"/>
      <c r="B130" s="40"/>
      <c r="C130" s="19" t="s">
        <v>334</v>
      </c>
      <c r="D130" s="19" t="s">
        <v>335</v>
      </c>
      <c r="E130" s="19" t="s">
        <v>336</v>
      </c>
      <c r="F130" s="115" t="s">
        <v>177</v>
      </c>
      <c r="G130" s="21">
        <v>18</v>
      </c>
      <c r="H130" s="21">
        <v>2</v>
      </c>
      <c r="I130" s="21">
        <v>36</v>
      </c>
      <c r="J130" s="18" t="s">
        <v>337</v>
      </c>
      <c r="K130" s="18">
        <v>0.263</v>
      </c>
      <c r="L130" s="70">
        <v>22</v>
      </c>
      <c r="M130" s="69">
        <f t="shared" si="14"/>
        <v>44</v>
      </c>
    </row>
    <row r="131" ht="120" customHeight="1" spans="1:13">
      <c r="A131" s="116"/>
      <c r="B131" s="117"/>
      <c r="C131" s="118"/>
      <c r="D131" s="18"/>
      <c r="E131" s="18"/>
      <c r="F131" s="119"/>
      <c r="G131" s="21">
        <v>14</v>
      </c>
      <c r="H131" s="21">
        <v>1</v>
      </c>
      <c r="I131" s="21">
        <v>14</v>
      </c>
      <c r="J131" s="18" t="s">
        <v>337</v>
      </c>
      <c r="K131" s="18">
        <v>0.263</v>
      </c>
      <c r="L131" s="70">
        <v>22</v>
      </c>
      <c r="M131" s="69">
        <f t="shared" si="14"/>
        <v>22</v>
      </c>
    </row>
    <row r="132" ht="120" customHeight="1" spans="1:13">
      <c r="A132" s="120" t="s">
        <v>338</v>
      </c>
      <c r="B132" s="121"/>
      <c r="C132" s="122" t="s">
        <v>339</v>
      </c>
      <c r="D132" s="123" t="s">
        <v>340</v>
      </c>
      <c r="E132" s="123" t="s">
        <v>341</v>
      </c>
      <c r="F132" s="124" t="s">
        <v>39</v>
      </c>
      <c r="G132" s="124">
        <v>60</v>
      </c>
      <c r="H132" s="124">
        <v>5</v>
      </c>
      <c r="I132" s="124">
        <f t="shared" ref="I132:I143" si="15">G132*H132</f>
        <v>300</v>
      </c>
      <c r="J132" s="124">
        <v>0.041</v>
      </c>
      <c r="K132" s="124">
        <f t="shared" ref="K132:K144" si="16">J132*H132</f>
        <v>0.205</v>
      </c>
      <c r="L132" s="124">
        <v>20.5</v>
      </c>
      <c r="M132" s="124">
        <f t="shared" ref="M132:M144" si="17">L132*H132</f>
        <v>102.5</v>
      </c>
    </row>
    <row r="133" ht="120" customHeight="1" spans="1:13">
      <c r="A133" s="125"/>
      <c r="B133" s="121"/>
      <c r="C133" s="122" t="s">
        <v>339</v>
      </c>
      <c r="D133" s="123" t="s">
        <v>340</v>
      </c>
      <c r="E133" s="123" t="s">
        <v>341</v>
      </c>
      <c r="F133" s="124" t="s">
        <v>39</v>
      </c>
      <c r="G133" s="124">
        <v>100</v>
      </c>
      <c r="H133" s="124">
        <v>19</v>
      </c>
      <c r="I133" s="124">
        <f t="shared" si="15"/>
        <v>1900</v>
      </c>
      <c r="J133" s="124">
        <v>0.07</v>
      </c>
      <c r="K133" s="124">
        <f t="shared" si="16"/>
        <v>1.33</v>
      </c>
      <c r="L133" s="124">
        <v>30</v>
      </c>
      <c r="M133" s="124">
        <f t="shared" si="17"/>
        <v>570</v>
      </c>
    </row>
    <row r="134" ht="120" customHeight="1" spans="1:13">
      <c r="A134" s="125"/>
      <c r="B134" s="121"/>
      <c r="C134" s="126" t="s">
        <v>342</v>
      </c>
      <c r="D134" s="123" t="s">
        <v>343</v>
      </c>
      <c r="E134" s="123" t="s">
        <v>344</v>
      </c>
      <c r="F134" s="124" t="s">
        <v>345</v>
      </c>
      <c r="G134" s="124">
        <v>180</v>
      </c>
      <c r="H134" s="124">
        <v>4</v>
      </c>
      <c r="I134" s="124">
        <f t="shared" si="15"/>
        <v>720</v>
      </c>
      <c r="J134" s="124">
        <v>0.08</v>
      </c>
      <c r="K134" s="124">
        <f t="shared" si="16"/>
        <v>0.32</v>
      </c>
      <c r="L134" s="124">
        <v>22</v>
      </c>
      <c r="M134" s="124">
        <f t="shared" si="17"/>
        <v>88</v>
      </c>
    </row>
    <row r="135" ht="120" customHeight="1" spans="1:13">
      <c r="A135" s="125"/>
      <c r="B135" s="121"/>
      <c r="C135" s="126" t="s">
        <v>342</v>
      </c>
      <c r="D135" s="123" t="s">
        <v>343</v>
      </c>
      <c r="E135" s="123" t="s">
        <v>344</v>
      </c>
      <c r="F135" s="124" t="s">
        <v>345</v>
      </c>
      <c r="G135" s="124">
        <v>170</v>
      </c>
      <c r="H135" s="124">
        <v>4</v>
      </c>
      <c r="I135" s="124">
        <f t="shared" si="15"/>
        <v>680</v>
      </c>
      <c r="J135" s="124">
        <v>0.08</v>
      </c>
      <c r="K135" s="124">
        <f t="shared" si="16"/>
        <v>0.32</v>
      </c>
      <c r="L135" s="124">
        <v>21</v>
      </c>
      <c r="M135" s="124">
        <f t="shared" si="17"/>
        <v>84</v>
      </c>
    </row>
    <row r="136" ht="120" customHeight="1" spans="1:13">
      <c r="A136" s="125"/>
      <c r="B136" s="121"/>
      <c r="C136" s="126" t="s">
        <v>342</v>
      </c>
      <c r="D136" s="123" t="s">
        <v>343</v>
      </c>
      <c r="E136" s="123" t="s">
        <v>344</v>
      </c>
      <c r="F136" s="124" t="s">
        <v>345</v>
      </c>
      <c r="G136" s="124">
        <v>120</v>
      </c>
      <c r="H136" s="124">
        <v>2</v>
      </c>
      <c r="I136" s="124">
        <f t="shared" si="15"/>
        <v>240</v>
      </c>
      <c r="J136" s="124">
        <v>0.05</v>
      </c>
      <c r="K136" s="124">
        <f t="shared" si="16"/>
        <v>0.1</v>
      </c>
      <c r="L136" s="124">
        <v>15</v>
      </c>
      <c r="M136" s="124">
        <f t="shared" si="17"/>
        <v>30</v>
      </c>
    </row>
    <row r="137" ht="120" customHeight="1" spans="1:13">
      <c r="A137" s="125"/>
      <c r="B137" s="121"/>
      <c r="C137" s="126" t="s">
        <v>342</v>
      </c>
      <c r="D137" s="123" t="s">
        <v>343</v>
      </c>
      <c r="E137" s="123" t="s">
        <v>346</v>
      </c>
      <c r="F137" s="124" t="s">
        <v>345</v>
      </c>
      <c r="G137" s="124">
        <v>300</v>
      </c>
      <c r="H137" s="124">
        <v>3</v>
      </c>
      <c r="I137" s="124">
        <f t="shared" si="15"/>
        <v>900</v>
      </c>
      <c r="J137" s="124">
        <v>0.1</v>
      </c>
      <c r="K137" s="124">
        <f t="shared" si="16"/>
        <v>0.3</v>
      </c>
      <c r="L137" s="124">
        <v>27.6</v>
      </c>
      <c r="M137" s="124">
        <f t="shared" si="17"/>
        <v>82.8</v>
      </c>
    </row>
    <row r="138" ht="120" customHeight="1" spans="1:13">
      <c r="A138" s="125"/>
      <c r="B138" s="121"/>
      <c r="C138" s="126" t="s">
        <v>342</v>
      </c>
      <c r="D138" s="123" t="s">
        <v>343</v>
      </c>
      <c r="E138" s="123" t="s">
        <v>346</v>
      </c>
      <c r="F138" s="124" t="s">
        <v>345</v>
      </c>
      <c r="G138" s="124">
        <v>290</v>
      </c>
      <c r="H138" s="124">
        <v>1</v>
      </c>
      <c r="I138" s="124">
        <f t="shared" si="15"/>
        <v>290</v>
      </c>
      <c r="J138" s="124">
        <v>0.1</v>
      </c>
      <c r="K138" s="124">
        <f t="shared" si="16"/>
        <v>0.1</v>
      </c>
      <c r="L138" s="124">
        <v>27</v>
      </c>
      <c r="M138" s="124">
        <f t="shared" si="17"/>
        <v>27</v>
      </c>
    </row>
    <row r="139" ht="120" customHeight="1" spans="1:13">
      <c r="A139" s="125"/>
      <c r="B139" s="121"/>
      <c r="C139" s="126" t="s">
        <v>342</v>
      </c>
      <c r="D139" s="123" t="s">
        <v>343</v>
      </c>
      <c r="E139" s="123" t="s">
        <v>346</v>
      </c>
      <c r="F139" s="124" t="s">
        <v>345</v>
      </c>
      <c r="G139" s="124">
        <v>100</v>
      </c>
      <c r="H139" s="124">
        <v>1</v>
      </c>
      <c r="I139" s="124">
        <f t="shared" si="15"/>
        <v>100</v>
      </c>
      <c r="J139" s="124">
        <v>0.1</v>
      </c>
      <c r="K139" s="124">
        <f t="shared" si="16"/>
        <v>0.1</v>
      </c>
      <c r="L139" s="124">
        <v>11</v>
      </c>
      <c r="M139" s="124">
        <f t="shared" si="17"/>
        <v>11</v>
      </c>
    </row>
    <row r="140" ht="120" customHeight="1" spans="1:13">
      <c r="A140" s="125"/>
      <c r="B140" s="127"/>
      <c r="C140" s="126" t="s">
        <v>347</v>
      </c>
      <c r="D140" s="123" t="s">
        <v>348</v>
      </c>
      <c r="E140" s="123" t="s">
        <v>349</v>
      </c>
      <c r="F140" s="124" t="s">
        <v>350</v>
      </c>
      <c r="G140" s="124">
        <v>200</v>
      </c>
      <c r="H140" s="124">
        <v>7</v>
      </c>
      <c r="I140" s="124">
        <f t="shared" si="15"/>
        <v>1400</v>
      </c>
      <c r="J140" s="124">
        <v>0.14</v>
      </c>
      <c r="K140" s="124">
        <f t="shared" si="16"/>
        <v>0.98</v>
      </c>
      <c r="L140" s="124">
        <v>11</v>
      </c>
      <c r="M140" s="124">
        <f t="shared" si="17"/>
        <v>77</v>
      </c>
    </row>
    <row r="141" ht="120" customHeight="1" spans="1:13">
      <c r="A141" s="125"/>
      <c r="B141" s="127"/>
      <c r="C141" s="126" t="s">
        <v>347</v>
      </c>
      <c r="D141" s="123" t="s">
        <v>348</v>
      </c>
      <c r="E141" s="123" t="s">
        <v>349</v>
      </c>
      <c r="F141" s="124" t="s">
        <v>350</v>
      </c>
      <c r="G141" s="124">
        <v>150</v>
      </c>
      <c r="H141" s="124">
        <v>2</v>
      </c>
      <c r="I141" s="124">
        <f t="shared" si="15"/>
        <v>300</v>
      </c>
      <c r="J141" s="124">
        <v>0.14</v>
      </c>
      <c r="K141" s="124">
        <f t="shared" si="16"/>
        <v>0.28</v>
      </c>
      <c r="L141" s="124">
        <v>9</v>
      </c>
      <c r="M141" s="124">
        <f t="shared" si="17"/>
        <v>18</v>
      </c>
    </row>
    <row r="142" ht="120" customHeight="1" spans="1:13">
      <c r="A142" s="125"/>
      <c r="B142" s="127"/>
      <c r="C142" s="126" t="s">
        <v>342</v>
      </c>
      <c r="D142" s="123" t="s">
        <v>343</v>
      </c>
      <c r="E142" s="123" t="s">
        <v>351</v>
      </c>
      <c r="F142" s="124" t="s">
        <v>345</v>
      </c>
      <c r="G142" s="124">
        <v>54</v>
      </c>
      <c r="H142" s="124">
        <v>9</v>
      </c>
      <c r="I142" s="124">
        <f t="shared" si="15"/>
        <v>486</v>
      </c>
      <c r="J142" s="124">
        <v>0.09</v>
      </c>
      <c r="K142" s="124">
        <f t="shared" si="16"/>
        <v>0.81</v>
      </c>
      <c r="L142" s="124">
        <v>29</v>
      </c>
      <c r="M142" s="124">
        <f t="shared" si="17"/>
        <v>261</v>
      </c>
    </row>
    <row r="143" ht="120" customHeight="1" spans="1:13">
      <c r="A143" s="128"/>
      <c r="B143" s="127"/>
      <c r="C143" s="126" t="s">
        <v>342</v>
      </c>
      <c r="D143" s="123" t="s">
        <v>343</v>
      </c>
      <c r="E143" s="123" t="s">
        <v>351</v>
      </c>
      <c r="F143" s="124" t="s">
        <v>345</v>
      </c>
      <c r="G143" s="124">
        <v>69</v>
      </c>
      <c r="H143" s="124">
        <v>1</v>
      </c>
      <c r="I143" s="124">
        <f t="shared" si="15"/>
        <v>69</v>
      </c>
      <c r="J143" s="124">
        <v>0.092</v>
      </c>
      <c r="K143" s="124">
        <f t="shared" si="16"/>
        <v>0.092</v>
      </c>
      <c r="L143" s="124">
        <v>9</v>
      </c>
      <c r="M143" s="124">
        <f t="shared" si="17"/>
        <v>9</v>
      </c>
    </row>
    <row r="144" ht="120" customHeight="1" spans="1:13">
      <c r="A144" s="23" t="s">
        <v>352</v>
      </c>
      <c r="B144" s="102"/>
      <c r="C144" s="18" t="s">
        <v>353</v>
      </c>
      <c r="D144" s="18" t="s">
        <v>354</v>
      </c>
      <c r="E144" s="129" t="s">
        <v>355</v>
      </c>
      <c r="F144" s="18" t="s">
        <v>258</v>
      </c>
      <c r="G144" s="18">
        <v>30</v>
      </c>
      <c r="H144" s="18">
        <v>7</v>
      </c>
      <c r="I144" s="18">
        <f>H144*G144</f>
        <v>210</v>
      </c>
      <c r="J144" s="18">
        <v>0.0471</v>
      </c>
      <c r="K144" s="18">
        <f t="shared" si="16"/>
        <v>0.3297</v>
      </c>
      <c r="L144" s="73">
        <v>29.3</v>
      </c>
      <c r="M144" s="73">
        <f t="shared" si="17"/>
        <v>205.1</v>
      </c>
    </row>
    <row r="145" ht="120" customHeight="1" spans="1:13">
      <c r="A145" s="130" t="s">
        <v>356</v>
      </c>
      <c r="B145" s="131"/>
      <c r="C145" s="132" t="s">
        <v>357</v>
      </c>
      <c r="D145" s="133" t="s">
        <v>358</v>
      </c>
      <c r="E145" s="134" t="s">
        <v>359</v>
      </c>
      <c r="F145" s="132" t="s">
        <v>360</v>
      </c>
      <c r="G145" s="134">
        <v>440</v>
      </c>
      <c r="H145" s="135">
        <v>1</v>
      </c>
      <c r="I145" s="135">
        <f t="shared" ref="I145:I147" si="18">G145</f>
        <v>440</v>
      </c>
      <c r="J145" s="135">
        <v>0.24</v>
      </c>
      <c r="K145" s="135">
        <f t="shared" ref="K145:K155" si="19">H145*J145</f>
        <v>0.24</v>
      </c>
      <c r="L145" s="155">
        <v>39</v>
      </c>
      <c r="M145" s="155">
        <v>40</v>
      </c>
    </row>
    <row r="146" ht="120" customHeight="1" spans="1:13">
      <c r="A146" s="136"/>
      <c r="B146" s="131"/>
      <c r="C146" s="132" t="s">
        <v>361</v>
      </c>
      <c r="D146" s="133" t="s">
        <v>362</v>
      </c>
      <c r="E146" s="134" t="s">
        <v>363</v>
      </c>
      <c r="F146" s="132" t="s">
        <v>360</v>
      </c>
      <c r="G146" s="134">
        <v>480</v>
      </c>
      <c r="H146" s="135">
        <v>1</v>
      </c>
      <c r="I146" s="135">
        <f t="shared" si="18"/>
        <v>480</v>
      </c>
      <c r="J146" s="135">
        <v>0.33</v>
      </c>
      <c r="K146" s="135">
        <f t="shared" si="19"/>
        <v>0.33</v>
      </c>
      <c r="L146" s="155">
        <v>43</v>
      </c>
      <c r="M146" s="155">
        <v>44</v>
      </c>
    </row>
    <row r="147" ht="120" customHeight="1" spans="1:13">
      <c r="A147" s="136"/>
      <c r="B147" s="131"/>
      <c r="C147" s="132" t="s">
        <v>361</v>
      </c>
      <c r="D147" s="133" t="s">
        <v>362</v>
      </c>
      <c r="E147" s="134" t="s">
        <v>364</v>
      </c>
      <c r="F147" s="132" t="s">
        <v>360</v>
      </c>
      <c r="G147" s="134">
        <v>300</v>
      </c>
      <c r="H147" s="135">
        <v>1</v>
      </c>
      <c r="I147" s="135">
        <f t="shared" si="18"/>
        <v>300</v>
      </c>
      <c r="J147" s="135">
        <v>0.175</v>
      </c>
      <c r="K147" s="135">
        <f t="shared" si="19"/>
        <v>0.175</v>
      </c>
      <c r="L147" s="155">
        <v>24</v>
      </c>
      <c r="M147" s="155">
        <v>25</v>
      </c>
    </row>
    <row r="148" ht="120" customHeight="1" spans="1:13">
      <c r="A148" s="136"/>
      <c r="B148" s="131"/>
      <c r="C148" s="132" t="s">
        <v>365</v>
      </c>
      <c r="D148" s="133" t="s">
        <v>362</v>
      </c>
      <c r="E148" s="134" t="s">
        <v>366</v>
      </c>
      <c r="F148" s="132" t="s">
        <v>360</v>
      </c>
      <c r="G148" s="134">
        <v>360</v>
      </c>
      <c r="H148" s="135">
        <v>1</v>
      </c>
      <c r="I148" s="135">
        <f t="shared" ref="I148:I155" si="20">G148*H148</f>
        <v>360</v>
      </c>
      <c r="J148" s="135">
        <v>0.33</v>
      </c>
      <c r="K148" s="135">
        <f t="shared" si="19"/>
        <v>0.33</v>
      </c>
      <c r="L148" s="155">
        <v>40</v>
      </c>
      <c r="M148" s="155">
        <v>41</v>
      </c>
    </row>
    <row r="149" ht="120" customHeight="1" spans="1:13">
      <c r="A149" s="136"/>
      <c r="B149" s="137"/>
      <c r="C149" s="132" t="s">
        <v>367</v>
      </c>
      <c r="D149" s="133" t="s">
        <v>362</v>
      </c>
      <c r="E149" s="134" t="s">
        <v>368</v>
      </c>
      <c r="F149" s="132" t="s">
        <v>360</v>
      </c>
      <c r="G149" s="134">
        <v>194</v>
      </c>
      <c r="H149" s="135">
        <v>1</v>
      </c>
      <c r="I149" s="135">
        <f t="shared" si="20"/>
        <v>194</v>
      </c>
      <c r="J149" s="135">
        <v>0.11</v>
      </c>
      <c r="K149" s="135">
        <f t="shared" si="19"/>
        <v>0.11</v>
      </c>
      <c r="L149" s="155">
        <v>15.5</v>
      </c>
      <c r="M149" s="155">
        <v>16.5</v>
      </c>
    </row>
    <row r="150" ht="120" customHeight="1" spans="1:13">
      <c r="A150" s="136"/>
      <c r="B150" s="137"/>
      <c r="C150" s="132" t="s">
        <v>369</v>
      </c>
      <c r="D150" s="133" t="s">
        <v>358</v>
      </c>
      <c r="E150" s="134" t="s">
        <v>370</v>
      </c>
      <c r="F150" s="132" t="s">
        <v>360</v>
      </c>
      <c r="G150" s="134">
        <v>210</v>
      </c>
      <c r="H150" s="135">
        <v>1</v>
      </c>
      <c r="I150" s="135">
        <f t="shared" si="20"/>
        <v>210</v>
      </c>
      <c r="J150" s="135">
        <v>0.175</v>
      </c>
      <c r="K150" s="135">
        <f t="shared" si="19"/>
        <v>0.175</v>
      </c>
      <c r="L150" s="155">
        <v>26</v>
      </c>
      <c r="M150" s="155">
        <v>27</v>
      </c>
    </row>
    <row r="151" ht="120" customHeight="1" spans="1:13">
      <c r="A151" s="136"/>
      <c r="B151" s="137"/>
      <c r="C151" s="132" t="s">
        <v>371</v>
      </c>
      <c r="D151" s="133" t="s">
        <v>358</v>
      </c>
      <c r="E151" s="134" t="s">
        <v>370</v>
      </c>
      <c r="F151" s="132" t="s">
        <v>360</v>
      </c>
      <c r="G151" s="134">
        <v>280</v>
      </c>
      <c r="H151" s="135">
        <v>1</v>
      </c>
      <c r="I151" s="135">
        <f t="shared" si="20"/>
        <v>280</v>
      </c>
      <c r="J151" s="135">
        <v>0.24</v>
      </c>
      <c r="K151" s="135">
        <f t="shared" si="19"/>
        <v>0.24</v>
      </c>
      <c r="L151" s="155">
        <v>33.5</v>
      </c>
      <c r="M151" s="155">
        <v>34.5</v>
      </c>
    </row>
    <row r="152" ht="120" customHeight="1" spans="1:13">
      <c r="A152" s="136"/>
      <c r="B152" s="137"/>
      <c r="C152" s="132" t="s">
        <v>372</v>
      </c>
      <c r="D152" s="133" t="s">
        <v>358</v>
      </c>
      <c r="E152" s="134" t="s">
        <v>373</v>
      </c>
      <c r="F152" s="132" t="s">
        <v>360</v>
      </c>
      <c r="G152" s="134">
        <v>180</v>
      </c>
      <c r="H152" s="135">
        <v>1</v>
      </c>
      <c r="I152" s="135">
        <f t="shared" si="20"/>
        <v>180</v>
      </c>
      <c r="J152" s="110">
        <v>0.175</v>
      </c>
      <c r="K152" s="110">
        <f t="shared" si="19"/>
        <v>0.175</v>
      </c>
      <c r="L152" s="155">
        <v>17.5</v>
      </c>
      <c r="M152" s="155">
        <v>18.5</v>
      </c>
    </row>
    <row r="153" ht="120" customHeight="1" spans="1:13">
      <c r="A153" s="136"/>
      <c r="B153" s="137"/>
      <c r="C153" s="132" t="s">
        <v>374</v>
      </c>
      <c r="D153" s="133" t="s">
        <v>358</v>
      </c>
      <c r="E153" s="134" t="s">
        <v>375</v>
      </c>
      <c r="F153" s="132" t="s">
        <v>360</v>
      </c>
      <c r="G153" s="134">
        <v>120</v>
      </c>
      <c r="H153" s="135">
        <v>1</v>
      </c>
      <c r="I153" s="135">
        <f t="shared" si="20"/>
        <v>120</v>
      </c>
      <c r="J153" s="135">
        <v>0.11</v>
      </c>
      <c r="K153" s="135">
        <f t="shared" si="19"/>
        <v>0.11</v>
      </c>
      <c r="L153" s="155">
        <v>16</v>
      </c>
      <c r="M153" s="155">
        <v>17</v>
      </c>
    </row>
    <row r="154" ht="120" customHeight="1" spans="1:13">
      <c r="A154" s="136"/>
      <c r="B154" s="131"/>
      <c r="C154" s="132" t="s">
        <v>376</v>
      </c>
      <c r="D154" s="133" t="s">
        <v>362</v>
      </c>
      <c r="E154" s="134" t="s">
        <v>377</v>
      </c>
      <c r="F154" s="132" t="s">
        <v>360</v>
      </c>
      <c r="G154" s="134">
        <v>240</v>
      </c>
      <c r="H154" s="135">
        <v>1</v>
      </c>
      <c r="I154" s="135">
        <f t="shared" si="20"/>
        <v>240</v>
      </c>
      <c r="J154" s="135">
        <v>0.175</v>
      </c>
      <c r="K154" s="135">
        <f t="shared" si="19"/>
        <v>0.175</v>
      </c>
      <c r="L154" s="155">
        <v>20</v>
      </c>
      <c r="M154" s="155">
        <v>21</v>
      </c>
    </row>
    <row r="155" ht="120" customHeight="1" spans="1:13">
      <c r="A155" s="135"/>
      <c r="B155" s="131"/>
      <c r="C155" s="132" t="s">
        <v>376</v>
      </c>
      <c r="D155" s="133" t="s">
        <v>362</v>
      </c>
      <c r="E155" s="134" t="s">
        <v>378</v>
      </c>
      <c r="F155" s="132" t="s">
        <v>360</v>
      </c>
      <c r="G155" s="134">
        <v>360</v>
      </c>
      <c r="H155" s="135">
        <v>1</v>
      </c>
      <c r="I155" s="135">
        <f t="shared" si="20"/>
        <v>360</v>
      </c>
      <c r="J155" s="110">
        <v>0.24</v>
      </c>
      <c r="K155" s="110">
        <f t="shared" si="19"/>
        <v>0.24</v>
      </c>
      <c r="L155" s="155">
        <v>36</v>
      </c>
      <c r="M155" s="155">
        <v>37</v>
      </c>
    </row>
    <row r="156" ht="120" customHeight="1" spans="1:13">
      <c r="A156" s="104" t="s">
        <v>379</v>
      </c>
      <c r="B156" s="97"/>
      <c r="C156" s="18" t="s">
        <v>380</v>
      </c>
      <c r="D156" s="18" t="s">
        <v>381</v>
      </c>
      <c r="E156" s="18" t="s">
        <v>382</v>
      </c>
      <c r="F156" s="18" t="s">
        <v>383</v>
      </c>
      <c r="G156" s="18">
        <v>600</v>
      </c>
      <c r="H156" s="18">
        <v>2</v>
      </c>
      <c r="I156" s="18">
        <f t="shared" ref="I156:I159" si="21">H156*G156</f>
        <v>1200</v>
      </c>
      <c r="J156" s="18">
        <v>0.57</v>
      </c>
      <c r="K156" s="18">
        <f t="shared" ref="K156:K159" si="22">J156*H156</f>
        <v>1.14</v>
      </c>
      <c r="L156" s="69">
        <v>35.5</v>
      </c>
      <c r="M156" s="69">
        <f t="shared" ref="M156:M159" si="23">L156*H156</f>
        <v>71</v>
      </c>
    </row>
    <row r="157" ht="120" customHeight="1" spans="1:14">
      <c r="A157" s="105"/>
      <c r="B157" s="20"/>
      <c r="C157" s="18" t="s">
        <v>380</v>
      </c>
      <c r="D157" s="18" t="s">
        <v>381</v>
      </c>
      <c r="E157" s="18" t="s">
        <v>382</v>
      </c>
      <c r="F157" s="18" t="s">
        <v>383</v>
      </c>
      <c r="G157" s="21">
        <v>200</v>
      </c>
      <c r="H157" s="21">
        <v>4</v>
      </c>
      <c r="I157" s="21">
        <f t="shared" si="21"/>
        <v>800</v>
      </c>
      <c r="J157" s="18">
        <v>0.15</v>
      </c>
      <c r="K157" s="18">
        <f t="shared" si="22"/>
        <v>0.6</v>
      </c>
      <c r="L157" s="70">
        <v>12</v>
      </c>
      <c r="M157" s="70">
        <f t="shared" si="23"/>
        <v>48</v>
      </c>
      <c r="N157" s="156"/>
    </row>
    <row r="158" ht="120" customHeight="1" spans="1:14">
      <c r="A158" s="105"/>
      <c r="B158" s="22"/>
      <c r="C158" s="18" t="s">
        <v>380</v>
      </c>
      <c r="D158" s="18" t="s">
        <v>381</v>
      </c>
      <c r="E158" s="18" t="s">
        <v>384</v>
      </c>
      <c r="F158" s="18" t="s">
        <v>383</v>
      </c>
      <c r="G158" s="21">
        <v>1500</v>
      </c>
      <c r="H158" s="21">
        <v>1</v>
      </c>
      <c r="I158" s="21">
        <f t="shared" si="21"/>
        <v>1500</v>
      </c>
      <c r="J158" s="18">
        <f>0.79*0.66*1.2</f>
        <v>0.62568</v>
      </c>
      <c r="K158" s="18">
        <f t="shared" si="22"/>
        <v>0.62568</v>
      </c>
      <c r="L158" s="70">
        <v>46</v>
      </c>
      <c r="M158" s="70">
        <f t="shared" si="23"/>
        <v>46</v>
      </c>
      <c r="N158" s="156"/>
    </row>
    <row r="159" ht="120" customHeight="1" spans="1:14">
      <c r="A159" s="138"/>
      <c r="B159" s="22"/>
      <c r="C159" s="18" t="s">
        <v>380</v>
      </c>
      <c r="D159" s="18" t="s">
        <v>381</v>
      </c>
      <c r="E159" s="18" t="s">
        <v>384</v>
      </c>
      <c r="F159" s="18" t="s">
        <v>383</v>
      </c>
      <c r="G159" s="21">
        <v>500</v>
      </c>
      <c r="H159" s="21">
        <v>1</v>
      </c>
      <c r="I159" s="21">
        <f t="shared" si="21"/>
        <v>500</v>
      </c>
      <c r="J159" s="18">
        <f>0.5*0.52*0.58</f>
        <v>0.1508</v>
      </c>
      <c r="K159" s="18">
        <f t="shared" si="22"/>
        <v>0.1508</v>
      </c>
      <c r="L159" s="70">
        <v>14.15</v>
      </c>
      <c r="M159" s="70">
        <f t="shared" si="23"/>
        <v>14.15</v>
      </c>
      <c r="N159" s="156"/>
    </row>
    <row r="160" ht="120" customHeight="1" spans="1:14">
      <c r="A160" s="23" t="s">
        <v>385</v>
      </c>
      <c r="B160" s="139" t="str">
        <f>_xlfn.DISPIMG("ID_CAC88064DB834BA6A4C3E2CD0A314267",1)</f>
        <v>=DISPIMG("ID_CAC88064DB834BA6A4C3E2CD0A314267",1)</v>
      </c>
      <c r="C160" s="140" t="s">
        <v>386</v>
      </c>
      <c r="D160" s="140" t="s">
        <v>387</v>
      </c>
      <c r="E160" s="140" t="s">
        <v>388</v>
      </c>
      <c r="F160" s="140" t="s">
        <v>389</v>
      </c>
      <c r="G160" s="140">
        <v>100</v>
      </c>
      <c r="H160" s="140">
        <v>5</v>
      </c>
      <c r="I160" s="140">
        <v>500</v>
      </c>
      <c r="J160" s="140">
        <v>0.07</v>
      </c>
      <c r="K160" s="140">
        <v>0.35</v>
      </c>
      <c r="L160" s="157">
        <v>15</v>
      </c>
      <c r="M160" s="157">
        <v>75</v>
      </c>
      <c r="N160" s="156"/>
    </row>
    <row r="161" ht="120" customHeight="1" spans="1:14">
      <c r="A161" s="2" t="s">
        <v>390</v>
      </c>
      <c r="B161" s="141"/>
      <c r="C161" s="33" t="s">
        <v>391</v>
      </c>
      <c r="D161" s="33" t="s">
        <v>392</v>
      </c>
      <c r="E161" s="33" t="s">
        <v>393</v>
      </c>
      <c r="F161" s="33" t="s">
        <v>394</v>
      </c>
      <c r="G161" s="33">
        <v>6</v>
      </c>
      <c r="H161" s="33">
        <v>1</v>
      </c>
      <c r="I161" s="33">
        <v>6</v>
      </c>
      <c r="J161" s="158">
        <f>60*44*78/1000000</f>
        <v>0.20592</v>
      </c>
      <c r="K161" s="158">
        <f>60*44*78/1000000</f>
        <v>0.20592</v>
      </c>
      <c r="L161" s="159">
        <v>11.2</v>
      </c>
      <c r="M161" s="159">
        <v>11.2</v>
      </c>
      <c r="N161" s="156"/>
    </row>
    <row r="162" ht="120" customHeight="1" spans="2:14">
      <c r="B162" s="141"/>
      <c r="C162" s="33" t="s">
        <v>391</v>
      </c>
      <c r="D162" s="33" t="s">
        <v>392</v>
      </c>
      <c r="E162" s="33" t="s">
        <v>393</v>
      </c>
      <c r="F162" s="33" t="s">
        <v>394</v>
      </c>
      <c r="G162" s="33">
        <v>4</v>
      </c>
      <c r="H162" s="33">
        <v>1</v>
      </c>
      <c r="I162" s="33">
        <v>54</v>
      </c>
      <c r="J162" s="158">
        <f>60*44*78/1000000</f>
        <v>0.20592</v>
      </c>
      <c r="K162" s="158">
        <f>60*44*78/1000000</f>
        <v>0.20592</v>
      </c>
      <c r="L162" s="159">
        <v>21.3</v>
      </c>
      <c r="M162" s="159">
        <v>21.3</v>
      </c>
      <c r="N162" s="156"/>
    </row>
    <row r="163" ht="120" customHeight="1" spans="2:14">
      <c r="B163" s="142"/>
      <c r="C163" s="33" t="s">
        <v>395</v>
      </c>
      <c r="D163" s="33" t="s">
        <v>396</v>
      </c>
      <c r="E163" s="33" t="s">
        <v>397</v>
      </c>
      <c r="F163" s="33" t="s">
        <v>398</v>
      </c>
      <c r="G163" s="33">
        <v>50</v>
      </c>
      <c r="H163" s="33"/>
      <c r="I163" s="33"/>
      <c r="J163" s="158"/>
      <c r="K163" s="158"/>
      <c r="L163" s="159"/>
      <c r="M163" s="159"/>
      <c r="N163" s="156"/>
    </row>
    <row r="164" ht="120" customHeight="1" spans="1:14">
      <c r="A164" s="23"/>
      <c r="B164" s="143"/>
      <c r="C164" s="32" t="s">
        <v>399</v>
      </c>
      <c r="D164" s="33" t="s">
        <v>400</v>
      </c>
      <c r="E164" s="33" t="s">
        <v>401</v>
      </c>
      <c r="F164" s="33" t="s">
        <v>398</v>
      </c>
      <c r="G164" s="33">
        <v>21</v>
      </c>
      <c r="H164" s="33">
        <v>1</v>
      </c>
      <c r="I164" s="33">
        <v>21</v>
      </c>
      <c r="J164" s="158">
        <f>65*54*38/1000000</f>
        <v>0.13338</v>
      </c>
      <c r="K164" s="158">
        <f>65*54*38/1000000</f>
        <v>0.13338</v>
      </c>
      <c r="L164" s="159">
        <v>21.5</v>
      </c>
      <c r="M164" s="159">
        <v>21.5</v>
      </c>
      <c r="N164" s="156"/>
    </row>
    <row r="165" ht="120" customHeight="1" spans="1:14">
      <c r="A165" s="2" t="s">
        <v>402</v>
      </c>
      <c r="B165" s="17" t="str">
        <f>_xlfn.DISPIMG("ID_A04E8378A0D141A6A2C80DCCAE44F8AC",1)</f>
        <v>=DISPIMG("ID_A04E8378A0D141A6A2C80DCCAE44F8AC",1)</v>
      </c>
      <c r="C165" s="18" t="s">
        <v>403</v>
      </c>
      <c r="D165" s="18" t="s">
        <v>286</v>
      </c>
      <c r="E165" s="177" t="s">
        <v>62</v>
      </c>
      <c r="F165" s="18" t="s">
        <v>404</v>
      </c>
      <c r="G165" s="18">
        <v>15</v>
      </c>
      <c r="H165" s="18">
        <v>2</v>
      </c>
      <c r="I165" s="18">
        <v>30</v>
      </c>
      <c r="J165" s="18">
        <f>1.3*0.22*0.22</f>
        <v>0.06292</v>
      </c>
      <c r="K165" s="18">
        <f>J165*H165</f>
        <v>0.12584</v>
      </c>
      <c r="L165" s="69">
        <f>15*1.4</f>
        <v>21</v>
      </c>
      <c r="M165" s="69">
        <f>21*2</f>
        <v>42</v>
      </c>
      <c r="N165" s="156"/>
    </row>
    <row r="166" ht="120" customHeight="1" spans="2:14">
      <c r="B166" s="20" t="str">
        <f t="shared" ref="B166:B168" si="24">_xlfn.DISPIMG("ID_98011233FE244942B8A838F5E9AAA4D8",1)</f>
        <v>=DISPIMG("ID_98011233FE244942B8A838F5E9AAA4D8",1)</v>
      </c>
      <c r="C166" s="18" t="s">
        <v>405</v>
      </c>
      <c r="D166" s="18" t="s">
        <v>406</v>
      </c>
      <c r="E166" s="177" t="s">
        <v>64</v>
      </c>
      <c r="F166" s="18" t="s">
        <v>407</v>
      </c>
      <c r="G166" s="21">
        <v>10</v>
      </c>
      <c r="H166" s="35">
        <v>1</v>
      </c>
      <c r="I166" s="35">
        <f>G166+G167+G168</f>
        <v>35</v>
      </c>
      <c r="J166" s="19">
        <f>0.5*0.5*0.45</f>
        <v>0.1125</v>
      </c>
      <c r="K166" s="19">
        <f>J166</f>
        <v>0.1125</v>
      </c>
      <c r="L166" s="74">
        <v>30</v>
      </c>
      <c r="M166" s="74">
        <v>31</v>
      </c>
      <c r="N166" s="156"/>
    </row>
    <row r="167" ht="120" customHeight="1" spans="2:14">
      <c r="B167" s="20" t="str">
        <f t="shared" si="24"/>
        <v>=DISPIMG("ID_98011233FE244942B8A838F5E9AAA4D8",1)</v>
      </c>
      <c r="C167" s="18" t="s">
        <v>408</v>
      </c>
      <c r="D167" s="18" t="s">
        <v>409</v>
      </c>
      <c r="E167" s="177" t="s">
        <v>410</v>
      </c>
      <c r="F167" s="18" t="s">
        <v>407</v>
      </c>
      <c r="G167" s="21">
        <v>5</v>
      </c>
      <c r="H167" s="19"/>
      <c r="I167" s="19"/>
      <c r="J167" s="19"/>
      <c r="K167" s="19"/>
      <c r="L167" s="111"/>
      <c r="M167" s="111"/>
      <c r="N167" s="156"/>
    </row>
    <row r="168" ht="120" customHeight="1" spans="2:13">
      <c r="B168" s="20" t="str">
        <f t="shared" si="24"/>
        <v>=DISPIMG("ID_98011233FE244942B8A838F5E9AAA4D8",1)</v>
      </c>
      <c r="C168" s="18" t="s">
        <v>411</v>
      </c>
      <c r="D168" s="18" t="s">
        <v>412</v>
      </c>
      <c r="E168" s="177" t="s">
        <v>413</v>
      </c>
      <c r="F168" s="18" t="s">
        <v>407</v>
      </c>
      <c r="G168" s="21">
        <v>20</v>
      </c>
      <c r="H168" s="18"/>
      <c r="I168" s="18"/>
      <c r="J168" s="18"/>
      <c r="K168" s="18"/>
      <c r="L168" s="73"/>
      <c r="M168" s="73"/>
    </row>
    <row r="169" ht="120" customHeight="1" spans="1:13">
      <c r="A169" s="23"/>
      <c r="B169" s="22" t="str">
        <f>_xlfn.DISPIMG("ID_3FC2A035FEFF46C6BE4C85359FF374FC",1)</f>
        <v>=DISPIMG("ID_3FC2A035FEFF46C6BE4C85359FF374FC",1)</v>
      </c>
      <c r="C169" s="21" t="s">
        <v>414</v>
      </c>
      <c r="D169" s="21" t="s">
        <v>415</v>
      </c>
      <c r="E169" s="179" t="s">
        <v>416</v>
      </c>
      <c r="F169" s="21" t="s">
        <v>417</v>
      </c>
      <c r="G169" s="21">
        <v>288</v>
      </c>
      <c r="H169" s="21">
        <v>1</v>
      </c>
      <c r="I169" s="21">
        <v>288</v>
      </c>
      <c r="J169" s="21">
        <f>0.7*0.5*0.5</f>
        <v>0.175</v>
      </c>
      <c r="K169" s="21">
        <f>0.7*0.5*0.5</f>
        <v>0.175</v>
      </c>
      <c r="L169" s="160">
        <v>15</v>
      </c>
      <c r="M169" s="160">
        <v>16</v>
      </c>
    </row>
    <row r="170" ht="120" customHeight="1" spans="1:13">
      <c r="A170" s="2" t="s">
        <v>418</v>
      </c>
      <c r="B170" s="17"/>
      <c r="C170" s="18" t="s">
        <v>419</v>
      </c>
      <c r="D170" s="18" t="s">
        <v>286</v>
      </c>
      <c r="E170" s="18" t="s">
        <v>420</v>
      </c>
      <c r="F170" s="18" t="s">
        <v>421</v>
      </c>
      <c r="G170" s="18">
        <v>150</v>
      </c>
      <c r="H170" s="18">
        <v>1</v>
      </c>
      <c r="I170" s="18">
        <v>150</v>
      </c>
      <c r="J170" s="18">
        <v>0.054</v>
      </c>
      <c r="K170" s="18">
        <v>0.054</v>
      </c>
      <c r="L170" s="69">
        <v>32.5</v>
      </c>
      <c r="M170" s="69">
        <v>32.5</v>
      </c>
    </row>
    <row r="171" ht="120" customHeight="1" spans="1:13">
      <c r="A171" s="23"/>
      <c r="B171" s="20"/>
      <c r="C171" s="18" t="s">
        <v>422</v>
      </c>
      <c r="D171" s="18" t="s">
        <v>288</v>
      </c>
      <c r="E171" s="18" t="s">
        <v>423</v>
      </c>
      <c r="F171" s="18" t="s">
        <v>424</v>
      </c>
      <c r="G171" s="21">
        <v>150</v>
      </c>
      <c r="H171" s="21">
        <v>1</v>
      </c>
      <c r="I171" s="21">
        <v>150</v>
      </c>
      <c r="J171" s="18">
        <v>0.11</v>
      </c>
      <c r="K171" s="18">
        <v>0.11</v>
      </c>
      <c r="L171" s="70">
        <v>16.8</v>
      </c>
      <c r="M171" s="70">
        <v>16.8</v>
      </c>
    </row>
    <row r="172" ht="120" customHeight="1" spans="1:13">
      <c r="A172" s="23" t="s">
        <v>425</v>
      </c>
      <c r="B172" s="17"/>
      <c r="C172" s="38" t="s">
        <v>426</v>
      </c>
      <c r="D172" s="18" t="s">
        <v>427</v>
      </c>
      <c r="E172" s="18" t="s">
        <v>428</v>
      </c>
      <c r="F172" s="18" t="s">
        <v>85</v>
      </c>
      <c r="G172" s="18">
        <v>1</v>
      </c>
      <c r="H172" s="18">
        <v>7</v>
      </c>
      <c r="I172" s="18">
        <v>7</v>
      </c>
      <c r="J172" s="18">
        <v>0.092</v>
      </c>
      <c r="K172" s="18">
        <v>0.644</v>
      </c>
      <c r="L172" s="69">
        <v>26</v>
      </c>
      <c r="M172" s="69">
        <v>182</v>
      </c>
    </row>
    <row r="173" ht="120" customHeight="1" spans="1:13">
      <c r="A173" s="21" t="s">
        <v>429</v>
      </c>
      <c r="B173" s="21" t="str">
        <f>_xlfn.DISPIMG("ID_2F9E635CDA0642CBBC0AC330392858D9",1)</f>
        <v>=DISPIMG("ID_2F9E635CDA0642CBBC0AC330392858D9",1)</v>
      </c>
      <c r="C173" s="21" t="s">
        <v>430</v>
      </c>
      <c r="D173" s="21" t="s">
        <v>431</v>
      </c>
      <c r="E173" s="21" t="s">
        <v>432</v>
      </c>
      <c r="F173" s="144" t="s">
        <v>433</v>
      </c>
      <c r="G173" s="18">
        <v>30</v>
      </c>
      <c r="H173" s="18">
        <v>6</v>
      </c>
      <c r="I173" s="18">
        <v>180</v>
      </c>
      <c r="J173" s="18">
        <v>0.037884</v>
      </c>
      <c r="K173" s="18">
        <v>0.227304</v>
      </c>
      <c r="L173" s="18">
        <v>20.2</v>
      </c>
      <c r="M173" s="18">
        <v>121.2</v>
      </c>
    </row>
    <row r="174" ht="120" customHeight="1" spans="1:13">
      <c r="A174" s="21"/>
      <c r="B174" s="21"/>
      <c r="C174" s="21"/>
      <c r="D174" s="21"/>
      <c r="E174" s="21"/>
      <c r="F174" s="38"/>
      <c r="G174" s="18">
        <v>20</v>
      </c>
      <c r="H174" s="18">
        <v>1</v>
      </c>
      <c r="I174" s="18">
        <v>20</v>
      </c>
      <c r="J174" s="18">
        <v>0.024864</v>
      </c>
      <c r="K174" s="18">
        <v>0.024864</v>
      </c>
      <c r="L174" s="18">
        <v>13.6</v>
      </c>
      <c r="M174" s="18">
        <v>13.6</v>
      </c>
    </row>
    <row r="175" ht="120" customHeight="1" spans="1:13">
      <c r="A175" s="2" t="s">
        <v>434</v>
      </c>
      <c r="B175" s="17"/>
      <c r="C175" s="18" t="s">
        <v>435</v>
      </c>
      <c r="D175" s="18" t="s">
        <v>436</v>
      </c>
      <c r="E175" s="18" t="s">
        <v>437</v>
      </c>
      <c r="F175" s="18" t="s">
        <v>438</v>
      </c>
      <c r="G175" s="18">
        <v>10</v>
      </c>
      <c r="H175" s="18">
        <v>1</v>
      </c>
      <c r="I175" s="18">
        <v>1</v>
      </c>
      <c r="J175" s="161">
        <f>19*49*65/1000000</f>
        <v>0.060515</v>
      </c>
      <c r="K175" s="18">
        <f t="shared" ref="K175:K179" si="25">J175*H175</f>
        <v>0.060515</v>
      </c>
      <c r="L175" s="69">
        <v>6.76</v>
      </c>
      <c r="M175" s="69">
        <f t="shared" ref="M175:M179" si="26">L175*H175</f>
        <v>6.76</v>
      </c>
    </row>
    <row r="176" ht="120" customHeight="1" spans="2:13">
      <c r="B176" s="20"/>
      <c r="C176" s="38" t="s">
        <v>439</v>
      </c>
      <c r="D176" s="18" t="s">
        <v>440</v>
      </c>
      <c r="E176" s="18" t="s">
        <v>441</v>
      </c>
      <c r="F176" s="18" t="s">
        <v>442</v>
      </c>
      <c r="G176" s="21">
        <v>10</v>
      </c>
      <c r="H176" s="21">
        <v>1</v>
      </c>
      <c r="I176" s="18">
        <v>1</v>
      </c>
      <c r="J176" s="161">
        <f>22*28*27/1000000</f>
        <v>0.016632</v>
      </c>
      <c r="K176" s="18">
        <f t="shared" si="25"/>
        <v>0.016632</v>
      </c>
      <c r="L176" s="70">
        <v>1.92</v>
      </c>
      <c r="M176" s="69">
        <f t="shared" si="26"/>
        <v>1.92</v>
      </c>
    </row>
    <row r="177" ht="120" customHeight="1" spans="2:13">
      <c r="B177" s="22"/>
      <c r="C177" s="18" t="s">
        <v>443</v>
      </c>
      <c r="D177" s="18" t="s">
        <v>444</v>
      </c>
      <c r="E177" s="18" t="s">
        <v>445</v>
      </c>
      <c r="F177" s="18" t="s">
        <v>438</v>
      </c>
      <c r="G177" s="21">
        <v>10</v>
      </c>
      <c r="H177" s="21">
        <v>1</v>
      </c>
      <c r="I177" s="18">
        <v>1</v>
      </c>
      <c r="J177" s="161">
        <f>25*43*53/1000000</f>
        <v>0.056975</v>
      </c>
      <c r="K177" s="18">
        <f t="shared" si="25"/>
        <v>0.056975</v>
      </c>
      <c r="L177" s="70">
        <v>3.74</v>
      </c>
      <c r="M177" s="69">
        <f t="shared" si="26"/>
        <v>3.74</v>
      </c>
    </row>
    <row r="178" ht="120" customHeight="1" spans="2:13">
      <c r="B178" s="22"/>
      <c r="C178" s="18" t="s">
        <v>446</v>
      </c>
      <c r="D178" s="18" t="s">
        <v>447</v>
      </c>
      <c r="E178" s="18" t="s">
        <v>448</v>
      </c>
      <c r="F178" s="18" t="s">
        <v>449</v>
      </c>
      <c r="G178" s="21">
        <v>35</v>
      </c>
      <c r="H178" s="21">
        <v>1</v>
      </c>
      <c r="I178" s="18">
        <v>1</v>
      </c>
      <c r="J178" s="161">
        <f>35*54*63/1000000</f>
        <v>0.11907</v>
      </c>
      <c r="K178" s="18">
        <f t="shared" si="25"/>
        <v>0.11907</v>
      </c>
      <c r="L178" s="70">
        <v>10.04</v>
      </c>
      <c r="M178" s="69">
        <f t="shared" si="26"/>
        <v>10.04</v>
      </c>
    </row>
    <row r="179" ht="120" customHeight="1" spans="1:13">
      <c r="A179" s="23"/>
      <c r="B179" s="22"/>
      <c r="C179" s="18" t="s">
        <v>446</v>
      </c>
      <c r="D179" s="18" t="s">
        <v>447</v>
      </c>
      <c r="E179" s="18" t="s">
        <v>448</v>
      </c>
      <c r="F179" s="18" t="s">
        <v>449</v>
      </c>
      <c r="G179" s="21">
        <v>38</v>
      </c>
      <c r="H179" s="21">
        <v>1</v>
      </c>
      <c r="I179" s="18">
        <v>1</v>
      </c>
      <c r="J179" s="161">
        <f>42*63*63/1000000</f>
        <v>0.166698</v>
      </c>
      <c r="K179" s="18">
        <f t="shared" si="25"/>
        <v>0.166698</v>
      </c>
      <c r="L179" s="70">
        <v>11.3</v>
      </c>
      <c r="M179" s="69">
        <f t="shared" si="26"/>
        <v>11.3</v>
      </c>
    </row>
    <row r="180" ht="120" customHeight="1" spans="1:13">
      <c r="A180" s="145" t="s">
        <v>450</v>
      </c>
      <c r="B180" s="146"/>
      <c r="C180" s="147" t="s">
        <v>451</v>
      </c>
      <c r="D180" s="148" t="s">
        <v>452</v>
      </c>
      <c r="E180" s="148" t="s">
        <v>453</v>
      </c>
      <c r="F180" s="148" t="s">
        <v>85</v>
      </c>
      <c r="G180" s="148" t="s">
        <v>454</v>
      </c>
      <c r="H180" s="148">
        <v>1</v>
      </c>
      <c r="I180" s="148">
        <v>1</v>
      </c>
      <c r="J180" s="148">
        <v>0.54</v>
      </c>
      <c r="K180" s="148">
        <v>0.54</v>
      </c>
      <c r="L180" s="162">
        <v>58</v>
      </c>
      <c r="M180" s="162">
        <v>58</v>
      </c>
    </row>
    <row r="181" ht="120" customHeight="1" spans="1:13">
      <c r="A181" s="2" t="s">
        <v>455</v>
      </c>
      <c r="B181" s="17"/>
      <c r="C181" s="38" t="s">
        <v>456</v>
      </c>
      <c r="D181" s="18" t="s">
        <v>457</v>
      </c>
      <c r="E181" s="18" t="s">
        <v>458</v>
      </c>
      <c r="F181" s="18" t="s">
        <v>459</v>
      </c>
      <c r="G181" s="18">
        <v>20</v>
      </c>
      <c r="H181" s="18">
        <v>8</v>
      </c>
      <c r="I181" s="18">
        <v>160</v>
      </c>
      <c r="J181" s="18">
        <v>0.062</v>
      </c>
      <c r="K181" s="18">
        <f>0.062*8</f>
        <v>0.496</v>
      </c>
      <c r="L181" s="73">
        <v>12</v>
      </c>
      <c r="M181" s="69">
        <f t="shared" ref="M181:M186" si="27">L181*H181</f>
        <v>96</v>
      </c>
    </row>
    <row r="182" ht="120" customHeight="1" spans="1:13">
      <c r="A182" s="23"/>
      <c r="B182" s="20"/>
      <c r="C182" s="38" t="s">
        <v>456</v>
      </c>
      <c r="D182" s="18" t="s">
        <v>457</v>
      </c>
      <c r="E182" s="18" t="s">
        <v>460</v>
      </c>
      <c r="F182" s="18" t="s">
        <v>459</v>
      </c>
      <c r="G182" s="21">
        <v>20</v>
      </c>
      <c r="H182" s="21">
        <v>7</v>
      </c>
      <c r="I182" s="21">
        <v>140</v>
      </c>
      <c r="J182" s="18">
        <v>0.062</v>
      </c>
      <c r="K182" s="18">
        <f>0.062*7</f>
        <v>0.434</v>
      </c>
      <c r="L182" s="70">
        <v>11.5</v>
      </c>
      <c r="M182" s="70">
        <f t="shared" si="27"/>
        <v>80.5</v>
      </c>
    </row>
    <row r="183" ht="120" customHeight="1" spans="1:13">
      <c r="A183" s="2" t="s">
        <v>461</v>
      </c>
      <c r="B183" s="17"/>
      <c r="C183" s="18" t="s">
        <v>462</v>
      </c>
      <c r="D183" s="18" t="s">
        <v>463</v>
      </c>
      <c r="E183" s="18" t="s">
        <v>464</v>
      </c>
      <c r="F183" s="18" t="s">
        <v>465</v>
      </c>
      <c r="G183" s="18">
        <v>1</v>
      </c>
      <c r="H183" s="18">
        <v>15</v>
      </c>
      <c r="I183" s="18">
        <f>H183*G183</f>
        <v>15</v>
      </c>
      <c r="J183" s="161">
        <f>28*29*42/1000000</f>
        <v>0.034104</v>
      </c>
      <c r="K183" s="18">
        <f t="shared" ref="K183:K186" si="28">J183*I183</f>
        <v>0.51156</v>
      </c>
      <c r="L183" s="69">
        <v>4.2</v>
      </c>
      <c r="M183" s="69">
        <f t="shared" si="27"/>
        <v>63</v>
      </c>
    </row>
    <row r="184" ht="120" customHeight="1" spans="2:13">
      <c r="B184" s="20"/>
      <c r="C184" s="18" t="s">
        <v>466</v>
      </c>
      <c r="D184" s="18" t="s">
        <v>467</v>
      </c>
      <c r="E184" s="18" t="s">
        <v>468</v>
      </c>
      <c r="F184" s="18" t="s">
        <v>469</v>
      </c>
      <c r="G184" s="21">
        <v>5</v>
      </c>
      <c r="H184" s="21">
        <v>1</v>
      </c>
      <c r="I184" s="18">
        <v>1</v>
      </c>
      <c r="J184" s="161">
        <f>33*33*42/1000000</f>
        <v>0.045738</v>
      </c>
      <c r="K184" s="18">
        <f t="shared" si="28"/>
        <v>0.045738</v>
      </c>
      <c r="L184" s="70">
        <v>3.86</v>
      </c>
      <c r="M184" s="69">
        <f t="shared" si="27"/>
        <v>3.86</v>
      </c>
    </row>
    <row r="185" ht="120" customHeight="1" spans="2:13">
      <c r="B185" s="22"/>
      <c r="C185" s="18" t="s">
        <v>470</v>
      </c>
      <c r="D185" s="18" t="s">
        <v>471</v>
      </c>
      <c r="E185" s="18" t="s">
        <v>472</v>
      </c>
      <c r="F185" s="18" t="s">
        <v>473</v>
      </c>
      <c r="G185" s="21">
        <v>10</v>
      </c>
      <c r="H185" s="21">
        <v>1</v>
      </c>
      <c r="I185" s="18">
        <v>1</v>
      </c>
      <c r="J185" s="161">
        <f>23*43*53/1000000</f>
        <v>0.052417</v>
      </c>
      <c r="K185" s="18">
        <f t="shared" si="28"/>
        <v>0.052417</v>
      </c>
      <c r="L185" s="70">
        <v>5.04</v>
      </c>
      <c r="M185" s="69">
        <f t="shared" si="27"/>
        <v>5.04</v>
      </c>
    </row>
    <row r="186" ht="120" customHeight="1" spans="1:13">
      <c r="A186" s="23"/>
      <c r="B186" s="22"/>
      <c r="C186" s="18" t="s">
        <v>474</v>
      </c>
      <c r="D186" s="18" t="s">
        <v>475</v>
      </c>
      <c r="E186" s="18" t="s">
        <v>476</v>
      </c>
      <c r="F186" s="18" t="s">
        <v>465</v>
      </c>
      <c r="G186" s="21">
        <v>15</v>
      </c>
      <c r="H186" s="21">
        <v>1</v>
      </c>
      <c r="I186" s="18">
        <v>1</v>
      </c>
      <c r="J186" s="161">
        <f>106*10*5/1000000</f>
        <v>0.0053</v>
      </c>
      <c r="K186" s="18">
        <f t="shared" si="28"/>
        <v>0.0053</v>
      </c>
      <c r="L186" s="70">
        <v>3.16</v>
      </c>
      <c r="M186" s="69">
        <f t="shared" si="27"/>
        <v>3.16</v>
      </c>
    </row>
    <row r="187" ht="120" customHeight="1" spans="1:13">
      <c r="A187" s="23" t="s">
        <v>477</v>
      </c>
      <c r="B187" s="17"/>
      <c r="C187" s="18" t="s">
        <v>478</v>
      </c>
      <c r="D187" s="18" t="s">
        <v>479</v>
      </c>
      <c r="E187" s="18">
        <v>3159</v>
      </c>
      <c r="F187" s="18" t="s">
        <v>77</v>
      </c>
      <c r="G187" s="18">
        <v>1</v>
      </c>
      <c r="H187" s="18">
        <v>1</v>
      </c>
      <c r="I187" s="18">
        <v>1</v>
      </c>
      <c r="J187" s="18">
        <v>0.115</v>
      </c>
      <c r="K187" s="18">
        <v>0.115</v>
      </c>
      <c r="L187" s="69">
        <v>106</v>
      </c>
      <c r="M187" s="69">
        <v>106</v>
      </c>
    </row>
    <row r="188" ht="120" customHeight="1" spans="1:13">
      <c r="A188" s="23" t="s">
        <v>480</v>
      </c>
      <c r="B188" s="17"/>
      <c r="C188" s="18" t="s">
        <v>481</v>
      </c>
      <c r="D188" s="18" t="s">
        <v>482</v>
      </c>
      <c r="E188" s="18" t="s">
        <v>483</v>
      </c>
      <c r="F188" s="18" t="s">
        <v>484</v>
      </c>
      <c r="G188" s="18" t="s">
        <v>485</v>
      </c>
      <c r="H188" s="18">
        <v>3</v>
      </c>
      <c r="I188" s="18">
        <v>3</v>
      </c>
      <c r="J188" s="18">
        <v>0.313</v>
      </c>
      <c r="K188" s="18">
        <f>J188*H188</f>
        <v>0.939</v>
      </c>
      <c r="L188" s="69">
        <v>65</v>
      </c>
      <c r="M188" s="69">
        <v>70</v>
      </c>
    </row>
    <row r="189" ht="120" customHeight="1" spans="1:13">
      <c r="A189" s="149"/>
      <c r="B189" s="13"/>
      <c r="C189" s="150" t="s">
        <v>486</v>
      </c>
      <c r="D189" s="150" t="s">
        <v>487</v>
      </c>
      <c r="E189" s="151" t="s">
        <v>488</v>
      </c>
      <c r="F189" s="151" t="s">
        <v>177</v>
      </c>
      <c r="G189" s="151">
        <v>50</v>
      </c>
      <c r="H189" s="151">
        <v>2</v>
      </c>
      <c r="I189" s="151">
        <v>100</v>
      </c>
      <c r="J189" s="151">
        <v>0.09</v>
      </c>
      <c r="K189" s="151">
        <v>0.18</v>
      </c>
      <c r="L189" s="151">
        <v>15</v>
      </c>
      <c r="M189" s="151">
        <v>30</v>
      </c>
    </row>
    <row r="190" ht="120" customHeight="1" spans="1:13">
      <c r="A190" s="152"/>
      <c r="B190" s="13"/>
      <c r="C190" s="150" t="s">
        <v>489</v>
      </c>
      <c r="D190" s="150" t="s">
        <v>490</v>
      </c>
      <c r="E190" s="151" t="s">
        <v>491</v>
      </c>
      <c r="F190" s="151" t="s">
        <v>492</v>
      </c>
      <c r="G190" s="151">
        <v>100</v>
      </c>
      <c r="H190" s="151">
        <v>1</v>
      </c>
      <c r="I190" s="151">
        <v>100</v>
      </c>
      <c r="J190" s="151">
        <v>0.04</v>
      </c>
      <c r="K190" s="151">
        <v>0.04</v>
      </c>
      <c r="L190" s="151">
        <v>10</v>
      </c>
      <c r="M190" s="151">
        <v>10</v>
      </c>
    </row>
    <row r="191" ht="120" customHeight="1" spans="1:13">
      <c r="A191" s="153"/>
      <c r="B191" s="13"/>
      <c r="C191" s="150" t="s">
        <v>493</v>
      </c>
      <c r="D191" s="150" t="s">
        <v>494</v>
      </c>
      <c r="E191" s="151" t="s">
        <v>495</v>
      </c>
      <c r="F191" s="151" t="s">
        <v>496</v>
      </c>
      <c r="G191" s="151">
        <v>3</v>
      </c>
      <c r="H191" s="151">
        <v>1</v>
      </c>
      <c r="I191" s="151">
        <v>3</v>
      </c>
      <c r="J191" s="151">
        <v>0.03</v>
      </c>
      <c r="K191" s="151">
        <v>0.03</v>
      </c>
      <c r="L191" s="151">
        <v>5</v>
      </c>
      <c r="M191" s="151">
        <v>5</v>
      </c>
    </row>
    <row r="192" ht="120" customHeight="1" spans="1:13">
      <c r="A192" s="154" t="s">
        <v>497</v>
      </c>
      <c r="B192" s="17" t="str">
        <f>_xlfn.DISPIMG("ID_08A9E1017EFE4902834C643E0A780A46",1)</f>
        <v>=DISPIMG("ID_08A9E1017EFE4902834C643E0A780A46",1)</v>
      </c>
      <c r="C192" s="58" t="s">
        <v>498</v>
      </c>
      <c r="D192" s="58" t="s">
        <v>499</v>
      </c>
      <c r="E192" s="58" t="s">
        <v>500</v>
      </c>
      <c r="F192" s="58" t="s">
        <v>501</v>
      </c>
      <c r="G192" s="58" t="s">
        <v>502</v>
      </c>
      <c r="H192" s="58">
        <v>25</v>
      </c>
      <c r="I192" s="58">
        <v>25</v>
      </c>
      <c r="J192" s="58">
        <v>0.176</v>
      </c>
      <c r="K192" s="58">
        <v>4.4</v>
      </c>
      <c r="L192" s="58">
        <v>34</v>
      </c>
      <c r="M192" s="58">
        <f>L192*H192</f>
        <v>850</v>
      </c>
    </row>
    <row r="193" ht="120" customHeight="1" spans="1:13">
      <c r="A193" s="163" t="s">
        <v>503</v>
      </c>
      <c r="B193" s="164"/>
      <c r="C193" s="18" t="s">
        <v>504</v>
      </c>
      <c r="D193" s="18" t="s">
        <v>505</v>
      </c>
      <c r="E193" s="18">
        <v>9798</v>
      </c>
      <c r="F193" s="165" t="s">
        <v>506</v>
      </c>
      <c r="G193" s="166">
        <v>20</v>
      </c>
      <c r="H193" s="167">
        <v>1</v>
      </c>
      <c r="I193" s="167">
        <v>40</v>
      </c>
      <c r="J193" s="168">
        <v>21.4912</v>
      </c>
      <c r="K193" s="168">
        <v>0.215</v>
      </c>
      <c r="L193" s="74">
        <v>33.45</v>
      </c>
      <c r="M193" s="74">
        <v>33.45</v>
      </c>
    </row>
    <row r="194" ht="120" customHeight="1" spans="1:13">
      <c r="A194" s="163"/>
      <c r="B194" s="164"/>
      <c r="C194" s="18" t="s">
        <v>504</v>
      </c>
      <c r="D194" s="18" t="s">
        <v>505</v>
      </c>
      <c r="E194" s="18">
        <v>9573</v>
      </c>
      <c r="F194" s="165" t="s">
        <v>506</v>
      </c>
      <c r="G194" s="166">
        <v>10</v>
      </c>
      <c r="H194" s="168"/>
      <c r="I194" s="168"/>
      <c r="J194" s="168"/>
      <c r="K194" s="168"/>
      <c r="L194" s="111"/>
      <c r="M194" s="111"/>
    </row>
    <row r="195" ht="120" customHeight="1" spans="1:13">
      <c r="A195" s="163"/>
      <c r="B195" s="164"/>
      <c r="C195" s="18" t="s">
        <v>504</v>
      </c>
      <c r="D195" s="18" t="s">
        <v>505</v>
      </c>
      <c r="E195" s="18">
        <v>9573</v>
      </c>
      <c r="F195" s="165" t="s">
        <v>506</v>
      </c>
      <c r="G195" s="166">
        <v>10</v>
      </c>
      <c r="H195" s="165"/>
      <c r="I195" s="165"/>
      <c r="J195" s="165"/>
      <c r="K195" s="165"/>
      <c r="L195" s="73"/>
      <c r="M195" s="73"/>
    </row>
    <row r="196" ht="120" customHeight="1" spans="1:13">
      <c r="A196" s="163"/>
      <c r="B196" s="169"/>
      <c r="C196" s="19" t="s">
        <v>504</v>
      </c>
      <c r="D196" s="19" t="s">
        <v>505</v>
      </c>
      <c r="E196" s="19">
        <v>2513</v>
      </c>
      <c r="F196" s="165" t="s">
        <v>506</v>
      </c>
      <c r="G196" s="166">
        <v>35</v>
      </c>
      <c r="H196" s="166">
        <v>1</v>
      </c>
      <c r="I196" s="166">
        <v>35</v>
      </c>
      <c r="J196" s="165">
        <v>22.2264</v>
      </c>
      <c r="K196" s="165">
        <v>0.222</v>
      </c>
      <c r="L196" s="70">
        <v>35.6</v>
      </c>
      <c r="M196" s="70">
        <v>35.6</v>
      </c>
    </row>
    <row r="197" ht="120" customHeight="1" spans="1:13">
      <c r="A197" s="163"/>
      <c r="B197" s="170"/>
      <c r="C197" s="19"/>
      <c r="D197" s="19"/>
      <c r="E197" s="19"/>
      <c r="F197" s="165" t="s">
        <v>506</v>
      </c>
      <c r="G197" s="166">
        <v>35</v>
      </c>
      <c r="H197" s="166">
        <v>1</v>
      </c>
      <c r="I197" s="166">
        <v>35</v>
      </c>
      <c r="J197" s="165">
        <v>22.412</v>
      </c>
      <c r="K197" s="165">
        <v>0.224</v>
      </c>
      <c r="L197" s="70">
        <v>35.6</v>
      </c>
      <c r="M197" s="70">
        <v>35.6</v>
      </c>
    </row>
    <row r="198" ht="120" customHeight="1" spans="1:13">
      <c r="A198" s="163"/>
      <c r="B198" s="171"/>
      <c r="C198" s="18"/>
      <c r="D198" s="18"/>
      <c r="E198" s="18"/>
      <c r="F198" s="165" t="s">
        <v>506</v>
      </c>
      <c r="G198" s="166">
        <v>10</v>
      </c>
      <c r="H198" s="167">
        <v>1</v>
      </c>
      <c r="I198" s="168">
        <v>230</v>
      </c>
      <c r="J198" s="168">
        <v>31.248</v>
      </c>
      <c r="K198" s="68">
        <v>0.312</v>
      </c>
      <c r="L198" s="176">
        <v>33.5</v>
      </c>
      <c r="M198" s="160">
        <v>33.5</v>
      </c>
    </row>
    <row r="199" ht="120" customHeight="1" spans="1:13">
      <c r="A199" s="163"/>
      <c r="B199" s="164"/>
      <c r="C199" s="18" t="s">
        <v>507</v>
      </c>
      <c r="D199" s="18" t="s">
        <v>508</v>
      </c>
      <c r="E199" s="18">
        <v>9373</v>
      </c>
      <c r="F199" s="165" t="s">
        <v>506</v>
      </c>
      <c r="G199" s="166">
        <v>20</v>
      </c>
      <c r="H199" s="168"/>
      <c r="I199" s="168"/>
      <c r="J199" s="168"/>
      <c r="K199" s="68"/>
      <c r="L199" s="68"/>
      <c r="M199" s="160"/>
    </row>
    <row r="200" ht="120" customHeight="1" spans="1:13">
      <c r="A200" s="163"/>
      <c r="B200" s="164"/>
      <c r="C200" s="18" t="s">
        <v>507</v>
      </c>
      <c r="D200" s="18" t="s">
        <v>508</v>
      </c>
      <c r="E200" s="18">
        <v>1234</v>
      </c>
      <c r="F200" s="165" t="s">
        <v>506</v>
      </c>
      <c r="G200" s="166">
        <v>100</v>
      </c>
      <c r="H200" s="168"/>
      <c r="I200" s="168"/>
      <c r="J200" s="168"/>
      <c r="K200" s="68"/>
      <c r="L200" s="68"/>
      <c r="M200" s="160"/>
    </row>
    <row r="201" ht="120" customHeight="1" spans="1:13">
      <c r="A201" s="163"/>
      <c r="B201" s="164"/>
      <c r="C201" s="18" t="s">
        <v>507</v>
      </c>
      <c r="D201" s="18" t="s">
        <v>508</v>
      </c>
      <c r="E201" s="18">
        <v>2345</v>
      </c>
      <c r="F201" s="165" t="s">
        <v>506</v>
      </c>
      <c r="G201" s="166">
        <v>50</v>
      </c>
      <c r="H201" s="168"/>
      <c r="I201" s="168"/>
      <c r="J201" s="168"/>
      <c r="K201" s="68"/>
      <c r="L201" s="68"/>
      <c r="M201" s="160"/>
    </row>
    <row r="202" ht="120" customHeight="1" spans="1:13">
      <c r="A202" s="172"/>
      <c r="B202" s="164"/>
      <c r="C202" s="18" t="s">
        <v>507</v>
      </c>
      <c r="D202" s="18" t="s">
        <v>508</v>
      </c>
      <c r="E202" s="18">
        <v>3456</v>
      </c>
      <c r="F202" s="165" t="s">
        <v>506</v>
      </c>
      <c r="G202" s="166">
        <v>50</v>
      </c>
      <c r="H202" s="165"/>
      <c r="I202" s="165"/>
      <c r="J202" s="165"/>
      <c r="K202" s="69"/>
      <c r="L202" s="69"/>
      <c r="M202" s="160"/>
    </row>
    <row r="203" ht="120" customHeight="1" spans="1:13">
      <c r="A203" s="154" t="s">
        <v>509</v>
      </c>
      <c r="B203" s="17"/>
      <c r="C203" s="18" t="s">
        <v>510</v>
      </c>
      <c r="D203" s="18" t="s">
        <v>511</v>
      </c>
      <c r="E203" s="18" t="s">
        <v>512</v>
      </c>
      <c r="F203" s="18" t="s">
        <v>513</v>
      </c>
      <c r="G203" s="18">
        <v>24</v>
      </c>
      <c r="H203" s="18">
        <v>50</v>
      </c>
      <c r="I203" s="18">
        <f>G203*H203</f>
        <v>1200</v>
      </c>
      <c r="J203" s="18" t="s">
        <v>514</v>
      </c>
      <c r="K203" s="112">
        <f ca="1">EVALUATE(J203)/1000000*H203</f>
        <v>4.017</v>
      </c>
      <c r="L203" s="69">
        <v>22</v>
      </c>
      <c r="M203" s="69">
        <f>H203*L203</f>
        <v>1100</v>
      </c>
    </row>
    <row r="204" ht="120" customHeight="1" spans="1:13">
      <c r="A204" s="2" t="s">
        <v>515</v>
      </c>
      <c r="B204" s="173"/>
      <c r="C204" s="38" t="s">
        <v>516</v>
      </c>
      <c r="D204" s="18" t="s">
        <v>517</v>
      </c>
      <c r="E204" s="18" t="s">
        <v>518</v>
      </c>
      <c r="F204" s="18" t="s">
        <v>77</v>
      </c>
      <c r="G204" s="165">
        <v>1</v>
      </c>
      <c r="H204" s="165">
        <v>1</v>
      </c>
      <c r="I204" s="165">
        <v>1</v>
      </c>
      <c r="J204" s="165">
        <v>1.1</v>
      </c>
      <c r="K204" s="165">
        <v>1.1</v>
      </c>
      <c r="L204" s="73">
        <v>329</v>
      </c>
      <c r="M204" s="73">
        <v>329</v>
      </c>
    </row>
    <row r="205" ht="120" customHeight="1" spans="1:13">
      <c r="A205" s="154"/>
      <c r="B205" s="174"/>
      <c r="C205" s="38" t="s">
        <v>519</v>
      </c>
      <c r="D205" s="18" t="s">
        <v>520</v>
      </c>
      <c r="E205" s="18" t="s">
        <v>518</v>
      </c>
      <c r="F205" s="18" t="s">
        <v>77</v>
      </c>
      <c r="G205" s="166">
        <v>1</v>
      </c>
      <c r="H205" s="166">
        <v>1</v>
      </c>
      <c r="I205" s="166">
        <v>1</v>
      </c>
      <c r="J205" s="165">
        <v>0.2</v>
      </c>
      <c r="K205" s="165">
        <v>0.2</v>
      </c>
      <c r="L205" s="70">
        <v>125</v>
      </c>
      <c r="M205" s="70">
        <v>125</v>
      </c>
    </row>
    <row r="206" ht="120" customHeight="1" spans="1:13">
      <c r="A206" s="2" t="s">
        <v>521</v>
      </c>
      <c r="B206" s="17" t="str">
        <f>_xlfn.DISPIMG("ID_F4C5A487562B4EF3BB26F61ED1B5645B",1)</f>
        <v>=DISPIMG("ID_F4C5A487562B4EF3BB26F61ED1B5645B",1)</v>
      </c>
      <c r="C206" s="18" t="s">
        <v>522</v>
      </c>
      <c r="D206" s="18" t="s">
        <v>523</v>
      </c>
      <c r="E206" s="18" t="s">
        <v>524</v>
      </c>
      <c r="F206" s="18" t="s">
        <v>525</v>
      </c>
      <c r="G206" s="18">
        <v>1</v>
      </c>
      <c r="H206" s="18">
        <v>5</v>
      </c>
      <c r="I206" s="18">
        <v>5</v>
      </c>
      <c r="J206" s="18">
        <v>0.035475</v>
      </c>
      <c r="K206" s="18">
        <v>0.177375</v>
      </c>
      <c r="L206" s="69">
        <v>11.6</v>
      </c>
      <c r="M206" s="69">
        <v>58</v>
      </c>
    </row>
    <row r="207" ht="120" customHeight="1" spans="1:13">
      <c r="A207" s="154"/>
      <c r="B207" s="20" t="str">
        <f>_xlfn.DISPIMG("ID_B3D797371BBE4302BB35FE81EBB98F23",1)</f>
        <v>=DISPIMG("ID_B3D797371BBE4302BB35FE81EBB98F23",1)</v>
      </c>
      <c r="C207" s="18" t="s">
        <v>526</v>
      </c>
      <c r="D207" s="18" t="s">
        <v>527</v>
      </c>
      <c r="E207" s="18" t="s">
        <v>524</v>
      </c>
      <c r="F207" s="18" t="s">
        <v>528</v>
      </c>
      <c r="G207" s="21">
        <v>20</v>
      </c>
      <c r="H207" s="21">
        <v>1</v>
      </c>
      <c r="I207" s="21">
        <v>1</v>
      </c>
      <c r="J207" s="18">
        <v>0.01008</v>
      </c>
      <c r="K207" s="18">
        <v>0.01008</v>
      </c>
      <c r="L207" s="70">
        <v>5.15</v>
      </c>
      <c r="M207" s="70">
        <v>5.15</v>
      </c>
    </row>
    <row r="208" ht="120" customHeight="1" spans="8:13">
      <c r="H208" s="175">
        <f>SUM(H5:H207)</f>
        <v>837</v>
      </c>
      <c r="I208" s="175"/>
      <c r="J208" s="175"/>
      <c r="K208" s="175">
        <f ca="1">SUM(K5:K207)</f>
        <v>68.0687849999999</v>
      </c>
      <c r="L208" s="175"/>
      <c r="M208" s="175">
        <f>SUM(M5:M207)</f>
        <v>19434.08</v>
      </c>
    </row>
    <row r="209" ht="120" customHeight="1"/>
    <row r="210" ht="120" customHeight="1"/>
    <row r="211" ht="120" customHeight="1"/>
    <row r="212" ht="120" customHeight="1"/>
    <row r="213" ht="120" customHeight="1"/>
    <row r="214" ht="120" customHeight="1"/>
    <row r="215" ht="120" customHeight="1"/>
    <row r="216" ht="120" customHeight="1"/>
    <row r="217" ht="120" customHeight="1"/>
    <row r="218" ht="120" customHeight="1"/>
    <row r="219" ht="120" customHeight="1"/>
    <row r="220" ht="120" customHeight="1"/>
    <row r="221" ht="120" customHeight="1"/>
    <row r="222" ht="120" customHeight="1"/>
    <row r="223" ht="120" customHeight="1"/>
    <row r="224" ht="120" customHeight="1"/>
    <row r="225" ht="120" customHeight="1"/>
    <row r="226" ht="120" customHeight="1"/>
    <row r="227" ht="120" customHeight="1"/>
    <row r="228" ht="120" customHeight="1"/>
    <row r="229" ht="120" customHeight="1"/>
    <row r="230" ht="120" customHeight="1"/>
    <row r="231" ht="120" customHeight="1"/>
    <row r="232" ht="120" customHeight="1"/>
    <row r="233" ht="120" customHeight="1"/>
    <row r="234" ht="120" customHeight="1"/>
    <row r="235" ht="120" customHeight="1"/>
    <row r="236" ht="120" customHeight="1"/>
    <row r="237" ht="120" customHeight="1"/>
    <row r="238" ht="120" customHeight="1"/>
    <row r="239" ht="120" customHeight="1"/>
    <row r="240" ht="120" customHeight="1"/>
    <row r="241" ht="120" customHeight="1"/>
    <row r="242" ht="120" customHeight="1"/>
    <row r="243" ht="120" customHeight="1"/>
    <row r="244" ht="120" customHeight="1"/>
    <row r="245" ht="120" customHeight="1"/>
    <row r="246" ht="120" customHeight="1"/>
    <row r="247" ht="120" customHeight="1"/>
    <row r="248" ht="120" customHeight="1"/>
    <row r="249" ht="120" customHeight="1"/>
    <row r="250" ht="120" customHeight="1"/>
    <row r="251" ht="120" customHeight="1"/>
    <row r="252" ht="120" customHeight="1"/>
    <row r="253" ht="120" customHeight="1"/>
    <row r="254" ht="120" customHeight="1"/>
    <row r="255" ht="120" customHeight="1"/>
    <row r="256" ht="120" customHeight="1"/>
    <row r="257" ht="120" customHeight="1"/>
    <row r="258" ht="120" customHeight="1"/>
    <row r="259" ht="120" customHeight="1"/>
    <row r="260" ht="120" customHeight="1"/>
    <row r="261" ht="120" customHeight="1"/>
    <row r="262" ht="120" customHeight="1"/>
    <row r="263" ht="120" customHeight="1"/>
    <row r="264" ht="120" customHeight="1"/>
    <row r="265" ht="120" customHeight="1"/>
    <row r="266" ht="120" customHeight="1"/>
    <row r="267" ht="120" customHeight="1"/>
    <row r="268" ht="120" customHeight="1"/>
    <row r="269" ht="120" customHeight="1"/>
    <row r="270" ht="120" customHeight="1"/>
    <row r="528" ht="120" customHeight="1"/>
    <row r="529" ht="120" customHeight="1"/>
    <row r="530" ht="120" customHeight="1"/>
    <row r="531" ht="120" customHeight="1"/>
    <row r="532" ht="120" customHeight="1"/>
    <row r="533" ht="120" customHeight="1"/>
    <row r="534" ht="120" customHeight="1"/>
    <row r="535" ht="120" customHeight="1"/>
    <row r="536" ht="120" customHeight="1"/>
    <row r="537" ht="120" customHeight="1"/>
    <row r="538" ht="120" customHeight="1"/>
    <row r="539" ht="120" customHeight="1"/>
    <row r="540" ht="120" customHeight="1"/>
    <row r="541" ht="120" customHeight="1"/>
    <row r="542" ht="120" customHeight="1"/>
    <row r="543" ht="120" customHeight="1"/>
    <row r="544" ht="120" customHeight="1"/>
    <row r="545" ht="120" customHeight="1"/>
    <row r="546" ht="120" customHeight="1"/>
    <row r="547" ht="120" customHeight="1"/>
    <row r="548" ht="120" customHeight="1"/>
    <row r="549" ht="120" customHeight="1"/>
    <row r="550" ht="120" customHeight="1"/>
    <row r="551" ht="120" customHeight="1"/>
    <row r="552" ht="120" customHeight="1"/>
    <row r="553" ht="120" customHeight="1"/>
    <row r="554" ht="120" customHeight="1"/>
    <row r="555" ht="120" customHeight="1"/>
    <row r="556" ht="120" customHeight="1"/>
    <row r="557" ht="120" customHeight="1"/>
    <row r="558" ht="120" customHeight="1"/>
    <row r="559" ht="120" customHeight="1"/>
    <row r="560" ht="120" customHeight="1"/>
    <row r="561" ht="120" customHeight="1"/>
    <row r="562" ht="120" customHeight="1"/>
    <row r="563" ht="120" customHeight="1"/>
    <row r="564" ht="120" customHeight="1"/>
    <row r="565" ht="120" customHeight="1"/>
    <row r="566" ht="120" customHeight="1"/>
    <row r="567" ht="120" customHeight="1"/>
    <row r="568" ht="120" customHeight="1"/>
    <row r="569" ht="120" customHeight="1"/>
    <row r="570" ht="120" customHeight="1"/>
    <row r="571" ht="120" customHeight="1"/>
    <row r="572" ht="120" customHeight="1"/>
    <row r="573" ht="120" customHeight="1"/>
    <row r="574" ht="120" customHeight="1"/>
    <row r="575" ht="120" customHeight="1"/>
    <row r="576" ht="120" customHeight="1"/>
    <row r="577" ht="120" customHeight="1"/>
    <row r="578" ht="120" customHeight="1"/>
    <row r="579" ht="120" customHeight="1"/>
    <row r="580" ht="120" customHeight="1"/>
    <row r="581" ht="120" customHeight="1"/>
    <row r="582" ht="120" customHeight="1"/>
    <row r="583" ht="120" customHeight="1"/>
    <row r="584" ht="120" customHeight="1"/>
    <row r="585" ht="120" customHeight="1"/>
    <row r="586" ht="120" customHeight="1"/>
    <row r="587" ht="120" customHeight="1"/>
    <row r="588" ht="120" customHeight="1"/>
    <row r="589" ht="120" customHeight="1"/>
    <row r="590" ht="120" customHeight="1"/>
    <row r="591" ht="120" customHeight="1"/>
    <row r="592" ht="120" customHeight="1"/>
    <row r="593" ht="120" customHeight="1"/>
    <row r="594" ht="120" customHeight="1"/>
    <row r="595" ht="120" customHeight="1"/>
    <row r="596" ht="120" customHeight="1"/>
    <row r="597" ht="120" customHeight="1"/>
    <row r="598" ht="120" customHeight="1"/>
    <row r="599" ht="120" customHeight="1"/>
    <row r="600" ht="120" customHeight="1"/>
    <row r="601" ht="120" customHeight="1"/>
    <row r="602" ht="120" customHeight="1"/>
    <row r="603" ht="120" customHeight="1"/>
    <row r="604" ht="120" customHeight="1"/>
    <row r="605" ht="120" customHeight="1"/>
    <row r="606" ht="120" customHeight="1"/>
    <row r="607" ht="120" customHeight="1"/>
    <row r="608" ht="120" customHeight="1"/>
    <row r="609" ht="120" customHeight="1"/>
    <row r="610" ht="120" customHeight="1"/>
    <row r="611" ht="120" customHeight="1"/>
    <row r="612" ht="120" customHeight="1"/>
    <row r="613" ht="120" customHeight="1"/>
    <row r="614" ht="120" customHeight="1"/>
    <row r="615" ht="120" customHeight="1"/>
    <row r="616" ht="120" customHeight="1"/>
    <row r="617" ht="120" customHeight="1"/>
    <row r="618" ht="120" customHeight="1"/>
    <row r="619" ht="120" customHeight="1"/>
  </sheetData>
  <mergeCells count="130">
    <mergeCell ref="A1:M1"/>
    <mergeCell ref="O1:AA1"/>
    <mergeCell ref="A2:J2"/>
    <mergeCell ref="A3:J3"/>
    <mergeCell ref="A5:A9"/>
    <mergeCell ref="A12:A17"/>
    <mergeCell ref="A18:A19"/>
    <mergeCell ref="A20:A34"/>
    <mergeCell ref="A35:A44"/>
    <mergeCell ref="A46:A48"/>
    <mergeCell ref="A49:A51"/>
    <mergeCell ref="A52:A53"/>
    <mergeCell ref="A54:A55"/>
    <mergeCell ref="A57:A76"/>
    <mergeCell ref="A77:A81"/>
    <mergeCell ref="A82:A83"/>
    <mergeCell ref="A86:A90"/>
    <mergeCell ref="A91:A93"/>
    <mergeCell ref="A94:A99"/>
    <mergeCell ref="A100:A102"/>
    <mergeCell ref="A103:A113"/>
    <mergeCell ref="A116:A120"/>
    <mergeCell ref="A121:A131"/>
    <mergeCell ref="A132:A143"/>
    <mergeCell ref="A145:A155"/>
    <mergeCell ref="A156:A159"/>
    <mergeCell ref="A161:A164"/>
    <mergeCell ref="A165:A169"/>
    <mergeCell ref="A170:A171"/>
    <mergeCell ref="A173:A174"/>
    <mergeCell ref="A175:A179"/>
    <mergeCell ref="A181:A182"/>
    <mergeCell ref="A183:A186"/>
    <mergeCell ref="A189:A191"/>
    <mergeCell ref="A193:A202"/>
    <mergeCell ref="A204:A205"/>
    <mergeCell ref="A206:A207"/>
    <mergeCell ref="B52:B53"/>
    <mergeCell ref="B122:B123"/>
    <mergeCell ref="B125:B126"/>
    <mergeCell ref="B127:B128"/>
    <mergeCell ref="B130:B131"/>
    <mergeCell ref="B173:B174"/>
    <mergeCell ref="B196:B198"/>
    <mergeCell ref="C122:C123"/>
    <mergeCell ref="C125:C126"/>
    <mergeCell ref="C127:C128"/>
    <mergeCell ref="C130:C131"/>
    <mergeCell ref="C173:C174"/>
    <mergeCell ref="C196:C198"/>
    <mergeCell ref="D122:D123"/>
    <mergeCell ref="D125:D126"/>
    <mergeCell ref="D127:D128"/>
    <mergeCell ref="D130:D131"/>
    <mergeCell ref="D173:D174"/>
    <mergeCell ref="D196:D198"/>
    <mergeCell ref="E103:E104"/>
    <mergeCell ref="E122:E123"/>
    <mergeCell ref="E125:E126"/>
    <mergeCell ref="E127:E128"/>
    <mergeCell ref="E130:E131"/>
    <mergeCell ref="E173:E174"/>
    <mergeCell ref="E196:E198"/>
    <mergeCell ref="F122:F123"/>
    <mergeCell ref="F125:F126"/>
    <mergeCell ref="F127:F128"/>
    <mergeCell ref="F130:F131"/>
    <mergeCell ref="F173:F174"/>
    <mergeCell ref="G88:G90"/>
    <mergeCell ref="H5:H6"/>
    <mergeCell ref="H18:H19"/>
    <mergeCell ref="H88:H90"/>
    <mergeCell ref="H94:H99"/>
    <mergeCell ref="H103:H104"/>
    <mergeCell ref="H124:H125"/>
    <mergeCell ref="H126:H127"/>
    <mergeCell ref="H162:H163"/>
    <mergeCell ref="H166:H168"/>
    <mergeCell ref="H193:H195"/>
    <mergeCell ref="H198:H202"/>
    <mergeCell ref="I103:I104"/>
    <mergeCell ref="I162:I163"/>
    <mergeCell ref="I166:I168"/>
    <mergeCell ref="I193:I195"/>
    <mergeCell ref="I198:I202"/>
    <mergeCell ref="J5:J6"/>
    <mergeCell ref="J18:J19"/>
    <mergeCell ref="J88:J90"/>
    <mergeCell ref="J94:J99"/>
    <mergeCell ref="J103:J104"/>
    <mergeCell ref="J124:J125"/>
    <mergeCell ref="J126:J127"/>
    <mergeCell ref="J162:J163"/>
    <mergeCell ref="J166:J168"/>
    <mergeCell ref="J193:J195"/>
    <mergeCell ref="J198:J202"/>
    <mergeCell ref="K5:K6"/>
    <mergeCell ref="K18:K19"/>
    <mergeCell ref="K88:K90"/>
    <mergeCell ref="K94:K99"/>
    <mergeCell ref="K103:K104"/>
    <mergeCell ref="K124:K125"/>
    <mergeCell ref="K126:K127"/>
    <mergeCell ref="K162:K163"/>
    <mergeCell ref="K166:K168"/>
    <mergeCell ref="K193:K195"/>
    <mergeCell ref="K198:K202"/>
    <mergeCell ref="L5:L6"/>
    <mergeCell ref="L18:L19"/>
    <mergeCell ref="L88:L90"/>
    <mergeCell ref="L94:L99"/>
    <mergeCell ref="L103:L104"/>
    <mergeCell ref="L124:L125"/>
    <mergeCell ref="L126:L127"/>
    <mergeCell ref="L162:L163"/>
    <mergeCell ref="L166:L168"/>
    <mergeCell ref="L193:L195"/>
    <mergeCell ref="L198:L202"/>
    <mergeCell ref="M5:M6"/>
    <mergeCell ref="M18:M19"/>
    <mergeCell ref="M88:M90"/>
    <mergeCell ref="M94:M99"/>
    <mergeCell ref="M103:M104"/>
    <mergeCell ref="M124:M125"/>
    <mergeCell ref="M126:M127"/>
    <mergeCell ref="M162:M163"/>
    <mergeCell ref="M166:M168"/>
    <mergeCell ref="M193:M195"/>
    <mergeCell ref="M198:M202"/>
    <mergeCell ref="O2:AA3"/>
  </mergeCell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Hoja1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Miguel Villegas Perez</dc:creator>
  <cp:lastModifiedBy>微信用户</cp:lastModifiedBy>
  <dcterms:created xsi:type="dcterms:W3CDTF">2023-08-30T06:06:00Z</dcterms:created>
  <dcterms:modified xsi:type="dcterms:W3CDTF">2025-09-29T06:11:52Z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DE5E24E6ABBD40158212F9B20B9012E2_13</vt:lpwstr>
  </property>
  <property fmtid="{D5CDD505-2E9C-101B-9397-08002B2CF9AE}" pid="3" name="KSOProductBuildVer">
    <vt:lpwstr>2052-12.1.0.22529</vt:lpwstr>
  </property>
</Properties>
</file>